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5a139b51c1f8acc4/Desktop/MHI/"/>
    </mc:Choice>
  </mc:AlternateContent>
  <xr:revisionPtr revIDLastSave="10" documentId="8_{1115837D-CFD8-47B7-86C0-3FB753993576}" xr6:coauthVersionLast="47" xr6:coauthVersionMax="47" xr10:uidLastSave="{6ADD0B9D-E514-4D0D-B6D3-FAB574C850E9}"/>
  <bookViews>
    <workbookView xWindow="-120" yWindow="-120" windowWidth="20730" windowHeight="11160" activeTab="4" xr2:uid="{E69CB2DE-D898-4453-B763-B69432499A14}"/>
  </bookViews>
  <sheets>
    <sheet name="HOME" sheetId="11" r:id="rId1"/>
    <sheet name="definitions of variables" sheetId="7" r:id="rId2"/>
    <sheet name="citation, copyright info" sheetId="10" state="hidden" r:id="rId3"/>
    <sheet name="const. % of s accumulated" sheetId="6" r:id="rId4"/>
    <sheet name="phys. possible, plausible alt." sheetId="1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93" i="12" l="1"/>
  <c r="AJ92" i="12"/>
  <c r="AJ91" i="12"/>
  <c r="AJ90" i="12"/>
  <c r="AJ89" i="12"/>
  <c r="AJ88" i="12"/>
  <c r="AJ87" i="12"/>
  <c r="AJ86" i="12"/>
  <c r="AJ85" i="12"/>
  <c r="AJ84" i="12"/>
  <c r="AJ83" i="12"/>
  <c r="AJ82" i="12"/>
  <c r="AJ81" i="12"/>
  <c r="AJ80" i="12"/>
  <c r="AJ79" i="12"/>
  <c r="AJ78" i="12"/>
  <c r="AJ77" i="12"/>
  <c r="AJ76" i="12"/>
  <c r="AJ75" i="12"/>
  <c r="AJ74" i="12"/>
  <c r="AJ73" i="12"/>
  <c r="AJ72" i="12"/>
  <c r="AJ71" i="12"/>
  <c r="AJ70" i="12"/>
  <c r="AJ69" i="12"/>
  <c r="AJ68" i="12"/>
  <c r="AJ67" i="12"/>
  <c r="AJ66" i="12"/>
  <c r="AJ65" i="12"/>
  <c r="AJ64" i="12"/>
  <c r="AJ63" i="12"/>
  <c r="AJ62" i="12"/>
  <c r="AJ61" i="12"/>
  <c r="AJ60" i="12"/>
  <c r="AJ59" i="12"/>
  <c r="AJ58" i="12"/>
  <c r="AJ57" i="12"/>
  <c r="AJ56" i="12"/>
  <c r="AJ55" i="12"/>
  <c r="AJ54" i="12"/>
  <c r="AJ53" i="12"/>
  <c r="AJ52" i="12"/>
  <c r="AJ51" i="12"/>
  <c r="AJ50" i="12"/>
  <c r="AJ49" i="12"/>
  <c r="AJ48" i="12"/>
  <c r="AJ47" i="12"/>
  <c r="AJ46" i="12"/>
  <c r="AJ45" i="12"/>
  <c r="AJ44" i="12"/>
  <c r="AJ43" i="12"/>
  <c r="AJ42" i="12"/>
  <c r="AJ41" i="12"/>
  <c r="AJ40" i="12"/>
  <c r="AJ39" i="12"/>
  <c r="AJ38" i="12"/>
  <c r="AJ37" i="12"/>
  <c r="AJ36" i="12"/>
  <c r="AJ35" i="12"/>
  <c r="AJ34" i="12"/>
  <c r="AJ33" i="12"/>
  <c r="AJ32" i="12"/>
  <c r="AJ31" i="12"/>
  <c r="AJ30" i="12"/>
  <c r="AJ29" i="12"/>
  <c r="AJ28" i="12"/>
  <c r="AJ27" i="12"/>
  <c r="AJ26" i="12"/>
  <c r="AJ25" i="12"/>
  <c r="AJ24" i="12"/>
  <c r="AJ23" i="12"/>
  <c r="AJ22" i="12"/>
  <c r="AJ21" i="12"/>
  <c r="W93" i="12"/>
  <c r="W92" i="12"/>
  <c r="W91" i="12"/>
  <c r="W90" i="12"/>
  <c r="W89" i="12"/>
  <c r="W88" i="12"/>
  <c r="W87" i="12"/>
  <c r="W86" i="12"/>
  <c r="W85" i="12"/>
  <c r="W84" i="12"/>
  <c r="W83" i="12"/>
  <c r="W82" i="12"/>
  <c r="W81" i="12"/>
  <c r="W80" i="12"/>
  <c r="W79" i="12"/>
  <c r="W78" i="12"/>
  <c r="W77" i="12"/>
  <c r="W76" i="12"/>
  <c r="W75" i="12"/>
  <c r="W74" i="12"/>
  <c r="W73" i="12"/>
  <c r="W72" i="12"/>
  <c r="W71" i="12"/>
  <c r="W70" i="12"/>
  <c r="W69" i="12"/>
  <c r="W68" i="12"/>
  <c r="W67" i="12"/>
  <c r="W66" i="12"/>
  <c r="W65" i="12"/>
  <c r="W64" i="12"/>
  <c r="W63" i="12"/>
  <c r="W62" i="12"/>
  <c r="W61" i="12"/>
  <c r="W60" i="12"/>
  <c r="W59" i="12"/>
  <c r="W58" i="12"/>
  <c r="W57" i="12"/>
  <c r="W56" i="12"/>
  <c r="W55" i="12"/>
  <c r="W54" i="12"/>
  <c r="W53" i="12"/>
  <c r="W52" i="12"/>
  <c r="W51" i="12"/>
  <c r="W50" i="12"/>
  <c r="W49" i="12"/>
  <c r="W48" i="12"/>
  <c r="W47" i="12"/>
  <c r="W46" i="12"/>
  <c r="W45" i="12"/>
  <c r="W44" i="12"/>
  <c r="W43" i="12"/>
  <c r="W42" i="12"/>
  <c r="W41" i="12"/>
  <c r="W40" i="12"/>
  <c r="W39" i="12"/>
  <c r="W38" i="12"/>
  <c r="W37" i="12"/>
  <c r="W36" i="12"/>
  <c r="W35" i="12"/>
  <c r="W34" i="12"/>
  <c r="W33" i="12"/>
  <c r="W32" i="12"/>
  <c r="W31" i="12"/>
  <c r="W30" i="12"/>
  <c r="W29" i="12"/>
  <c r="W28" i="12"/>
  <c r="W27" i="12"/>
  <c r="W26" i="12"/>
  <c r="W25" i="12"/>
  <c r="W24" i="12"/>
  <c r="W23" i="12"/>
  <c r="W22" i="12"/>
  <c r="W21" i="12"/>
  <c r="W20" i="12"/>
  <c r="W19" i="12"/>
  <c r="W18" i="12"/>
  <c r="W17" i="12"/>
  <c r="W16" i="12"/>
  <c r="W15" i="12"/>
  <c r="W14" i="12"/>
  <c r="W13" i="12"/>
  <c r="W12" i="12"/>
  <c r="O93" i="12"/>
  <c r="O92"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Q94" i="12"/>
  <c r="Q93" i="12"/>
  <c r="Q92" i="12"/>
  <c r="Q91" i="12"/>
  <c r="Q90" i="12"/>
  <c r="Q89" i="12"/>
  <c r="Q88" i="12"/>
  <c r="Q87" i="12"/>
  <c r="Q86" i="12"/>
  <c r="Q85" i="12"/>
  <c r="Q84" i="12"/>
  <c r="Q83" i="12"/>
  <c r="Q82" i="12"/>
  <c r="Q81" i="12"/>
  <c r="Q80" i="12"/>
  <c r="Q79" i="12"/>
  <c r="Q78" i="12"/>
  <c r="Q77" i="12"/>
  <c r="Q76" i="12"/>
  <c r="Q75" i="12"/>
  <c r="Q74" i="12"/>
  <c r="Q73" i="12"/>
  <c r="Q72" i="12"/>
  <c r="Q71" i="12"/>
  <c r="Q70" i="12"/>
  <c r="Q69" i="12"/>
  <c r="Q68" i="12"/>
  <c r="Q67" i="12"/>
  <c r="Q66" i="12"/>
  <c r="Q65" i="12"/>
  <c r="Q64" i="12"/>
  <c r="Q63" i="12"/>
  <c r="Q62" i="12"/>
  <c r="Q61" i="12"/>
  <c r="Q60" i="12"/>
  <c r="Q59" i="12"/>
  <c r="Q58" i="12"/>
  <c r="Q57" i="12"/>
  <c r="Q56" i="12"/>
  <c r="Q55" i="12"/>
  <c r="Q54" i="12"/>
  <c r="Q53" i="12"/>
  <c r="Q52" i="12"/>
  <c r="Q51" i="12"/>
  <c r="Q50" i="12"/>
  <c r="Q49" i="12"/>
  <c r="Q48" i="12"/>
  <c r="Q47" i="12"/>
  <c r="Q46" i="12"/>
  <c r="Q45" i="12"/>
  <c r="Q44" i="12"/>
  <c r="Q43" i="12"/>
  <c r="Q42" i="12"/>
  <c r="Q41" i="12"/>
  <c r="Q40" i="12"/>
  <c r="Q39" i="12"/>
  <c r="Q38" i="12"/>
  <c r="Q37" i="12"/>
  <c r="Q36" i="12"/>
  <c r="Q35" i="12"/>
  <c r="Q34" i="12"/>
  <c r="Q33" i="12"/>
  <c r="Q32" i="12"/>
  <c r="Q31" i="12"/>
  <c r="Q30" i="12"/>
  <c r="Q29" i="12"/>
  <c r="Q28" i="12"/>
  <c r="Q27" i="12"/>
  <c r="Q26" i="12"/>
  <c r="Q25" i="12"/>
  <c r="Q24" i="12"/>
  <c r="Q23" i="12"/>
  <c r="Q22" i="12"/>
  <c r="Q21" i="12"/>
  <c r="Q20" i="12"/>
  <c r="Q19" i="12"/>
  <c r="Q18" i="12"/>
  <c r="Q17" i="12"/>
  <c r="Q16" i="12"/>
  <c r="Q15" i="12"/>
  <c r="Q14" i="12"/>
  <c r="Q13" i="12"/>
  <c r="Q12" i="12"/>
  <c r="P93" i="12"/>
  <c r="P92" i="12"/>
  <c r="P91" i="12"/>
  <c r="P90" i="12"/>
  <c r="P89" i="12"/>
  <c r="P88" i="12"/>
  <c r="P87" i="12"/>
  <c r="P86" i="12"/>
  <c r="P85" i="12"/>
  <c r="P84" i="12"/>
  <c r="P83" i="12"/>
  <c r="P82" i="12"/>
  <c r="P81" i="12"/>
  <c r="P80" i="12"/>
  <c r="P79" i="12"/>
  <c r="P78" i="12"/>
  <c r="P77" i="12"/>
  <c r="P76" i="12"/>
  <c r="P75" i="12"/>
  <c r="P74" i="12"/>
  <c r="P73" i="12"/>
  <c r="P72" i="12"/>
  <c r="P71" i="12"/>
  <c r="P70" i="12"/>
  <c r="P69" i="12"/>
  <c r="P68" i="12"/>
  <c r="P67" i="12"/>
  <c r="P66" i="12"/>
  <c r="P65" i="12"/>
  <c r="P64"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D12" i="12"/>
  <c r="G15" i="12"/>
  <c r="G16" i="12" s="1"/>
  <c r="G17" i="12" s="1"/>
  <c r="G18" i="12" s="1"/>
  <c r="G19" i="12" s="1"/>
  <c r="G20" i="12" s="1"/>
  <c r="G21" i="12" s="1"/>
  <c r="G22" i="12" s="1"/>
  <c r="G23" i="12" s="1"/>
  <c r="G24" i="12" s="1"/>
  <c r="G25" i="12" s="1"/>
  <c r="G26" i="12" s="1"/>
  <c r="G27" i="12" s="1"/>
  <c r="G28" i="12" s="1"/>
  <c r="G29" i="12" s="1"/>
  <c r="G30" i="12" s="1"/>
  <c r="G31" i="12" s="1"/>
  <c r="G32" i="12" s="1"/>
  <c r="G33" i="12" s="1"/>
  <c r="G34" i="12" s="1"/>
  <c r="G35" i="12" s="1"/>
  <c r="G36" i="12" s="1"/>
  <c r="G37" i="12" s="1"/>
  <c r="G38" i="12" s="1"/>
  <c r="G39" i="12" s="1"/>
  <c r="G40" i="12" s="1"/>
  <c r="G41" i="12" s="1"/>
  <c r="G42" i="12" s="1"/>
  <c r="G43" i="12" s="1"/>
  <c r="G44" i="12" s="1"/>
  <c r="G45" i="12" s="1"/>
  <c r="G46" i="12" s="1"/>
  <c r="G47" i="12" s="1"/>
  <c r="G48" i="12" s="1"/>
  <c r="G49" i="12" s="1"/>
  <c r="G50" i="12" s="1"/>
  <c r="G51" i="12" s="1"/>
  <c r="G52" i="12" s="1"/>
  <c r="G53" i="12" s="1"/>
  <c r="G54" i="12" s="1"/>
  <c r="G55" i="12" s="1"/>
  <c r="G56" i="12" s="1"/>
  <c r="G57" i="12" s="1"/>
  <c r="G58" i="12" s="1"/>
  <c r="G59" i="12" s="1"/>
  <c r="G60" i="12" s="1"/>
  <c r="G61" i="12" s="1"/>
  <c r="G62" i="12" s="1"/>
  <c r="G63" i="12" s="1"/>
  <c r="G64" i="12" s="1"/>
  <c r="G65" i="12" s="1"/>
  <c r="G66" i="12" s="1"/>
  <c r="G67" i="12" s="1"/>
  <c r="G68" i="12" s="1"/>
  <c r="G69" i="12" s="1"/>
  <c r="G70" i="12" s="1"/>
  <c r="G71" i="12" s="1"/>
  <c r="G72" i="12" s="1"/>
  <c r="G73" i="12" s="1"/>
  <c r="G74" i="12" s="1"/>
  <c r="G75" i="12" s="1"/>
  <c r="G76" i="12" s="1"/>
  <c r="G77" i="12" s="1"/>
  <c r="G78" i="12" s="1"/>
  <c r="G79" i="12" s="1"/>
  <c r="G80" i="12" s="1"/>
  <c r="G81" i="12" s="1"/>
  <c r="G82" i="12" s="1"/>
  <c r="G83" i="12" s="1"/>
  <c r="G84" i="12" s="1"/>
  <c r="G85" i="12" s="1"/>
  <c r="G86" i="12" s="1"/>
  <c r="G87" i="12" s="1"/>
  <c r="G88" i="12" s="1"/>
  <c r="G89" i="12" s="1"/>
  <c r="G90" i="12" s="1"/>
  <c r="G91" i="12" s="1"/>
  <c r="G92" i="12" s="1"/>
  <c r="G93" i="12" s="1"/>
  <c r="G14" i="12"/>
  <c r="G13" i="12"/>
  <c r="G12" i="12"/>
  <c r="F14" i="12" l="1"/>
  <c r="F15" i="12" s="1"/>
  <c r="F16" i="12" s="1"/>
  <c r="F17" i="12" s="1"/>
  <c r="F18" i="12" s="1"/>
  <c r="F19" i="12" s="1"/>
  <c r="F20" i="12" s="1"/>
  <c r="F21" i="12" s="1"/>
  <c r="F22" i="12" s="1"/>
  <c r="F23" i="12" s="1"/>
  <c r="F24" i="12" s="1"/>
  <c r="F25" i="12" s="1"/>
  <c r="F26" i="12" s="1"/>
  <c r="F27" i="12" s="1"/>
  <c r="F28" i="12" s="1"/>
  <c r="F29" i="12" s="1"/>
  <c r="F30" i="12" s="1"/>
  <c r="F31" i="12" s="1"/>
  <c r="F32" i="12" s="1"/>
  <c r="F33" i="12" s="1"/>
  <c r="F34" i="12" s="1"/>
  <c r="F35" i="12" s="1"/>
  <c r="F36" i="12" s="1"/>
  <c r="F37" i="12" s="1"/>
  <c r="F38" i="12" s="1"/>
  <c r="F39" i="12" s="1"/>
  <c r="F40" i="12" s="1"/>
  <c r="F41" i="12" s="1"/>
  <c r="F42" i="12" s="1"/>
  <c r="F43" i="12" s="1"/>
  <c r="F44" i="12" s="1"/>
  <c r="F45" i="12" s="1"/>
  <c r="F46" i="12" s="1"/>
  <c r="F47" i="12" s="1"/>
  <c r="F48" i="12" s="1"/>
  <c r="F49" i="12" s="1"/>
  <c r="F50" i="12" s="1"/>
  <c r="F51" i="12" s="1"/>
  <c r="F52" i="12" s="1"/>
  <c r="F53" i="12" s="1"/>
  <c r="F54" i="12" s="1"/>
  <c r="F55" i="12" s="1"/>
  <c r="F56" i="12" s="1"/>
  <c r="F57" i="12" s="1"/>
  <c r="F58" i="12" s="1"/>
  <c r="F59" i="12" s="1"/>
  <c r="F60" i="12" s="1"/>
  <c r="F61" i="12" s="1"/>
  <c r="F62" i="12" s="1"/>
  <c r="F63" i="12" s="1"/>
  <c r="F64" i="12" s="1"/>
  <c r="F65" i="12" s="1"/>
  <c r="F66" i="12" s="1"/>
  <c r="F67" i="12" s="1"/>
  <c r="F68" i="12" s="1"/>
  <c r="F69" i="12" s="1"/>
  <c r="F70" i="12" s="1"/>
  <c r="F71" i="12" s="1"/>
  <c r="F72" i="12" s="1"/>
  <c r="F73" i="12" s="1"/>
  <c r="F74" i="12" s="1"/>
  <c r="F75" i="12" s="1"/>
  <c r="F76" i="12" s="1"/>
  <c r="F77" i="12" s="1"/>
  <c r="F78" i="12" s="1"/>
  <c r="F79" i="12" s="1"/>
  <c r="F80" i="12" s="1"/>
  <c r="F81" i="12" s="1"/>
  <c r="F82" i="12" s="1"/>
  <c r="F83" i="12" s="1"/>
  <c r="F84" i="12" s="1"/>
  <c r="F85" i="12" s="1"/>
  <c r="F86" i="12" s="1"/>
  <c r="F87" i="12" s="1"/>
  <c r="F88" i="12" s="1"/>
  <c r="F89" i="12" s="1"/>
  <c r="F90" i="12" s="1"/>
  <c r="F91" i="12" s="1"/>
  <c r="F92" i="12" s="1"/>
  <c r="F93" i="12" s="1"/>
  <c r="F13" i="12"/>
  <c r="F12" i="12"/>
  <c r="B14" i="12"/>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13" i="12"/>
  <c r="AH12" i="12"/>
  <c r="B12" i="12"/>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G11" i="12"/>
  <c r="A11" i="12"/>
  <c r="G11" i="6"/>
  <c r="B12" i="6"/>
  <c r="F12" i="6"/>
  <c r="A11" i="6"/>
  <c r="A12" i="6" s="1"/>
  <c r="AH13" i="12" l="1"/>
  <c r="AH14" i="12"/>
  <c r="P12" i="6"/>
  <c r="M12" i="6" s="1"/>
  <c r="G12" i="6"/>
  <c r="C12" i="6"/>
  <c r="Q12" i="6"/>
  <c r="O12" i="6" s="1"/>
  <c r="A13" i="6"/>
  <c r="AH15" i="12" l="1"/>
  <c r="D12" i="6"/>
  <c r="I12" i="6" s="1"/>
  <c r="G13" i="6"/>
  <c r="J12" i="6"/>
  <c r="R12" i="6"/>
  <c r="AH12" i="6"/>
  <c r="A14" i="6"/>
  <c r="AH16" i="12" l="1"/>
  <c r="AH13" i="6"/>
  <c r="G14" i="6"/>
  <c r="S12" i="6"/>
  <c r="T12" i="6" s="1"/>
  <c r="W12" i="6" s="1"/>
  <c r="A15" i="6"/>
  <c r="AH17" i="12" l="1"/>
  <c r="AH14" i="6"/>
  <c r="G15" i="6"/>
  <c r="X12" i="6"/>
  <c r="O13" i="6"/>
  <c r="U12" i="6"/>
  <c r="A16" i="6"/>
  <c r="AA13" i="12" l="1"/>
  <c r="AH18" i="12"/>
  <c r="AH15" i="6"/>
  <c r="G16" i="6"/>
  <c r="P13" i="6"/>
  <c r="AF13" i="6"/>
  <c r="A17" i="6"/>
  <c r="AH19" i="12" l="1"/>
  <c r="AH16" i="6"/>
  <c r="G17" i="6"/>
  <c r="Q13" i="6"/>
  <c r="AN13" i="6" s="1"/>
  <c r="B13" i="6"/>
  <c r="K12" i="6" s="1"/>
  <c r="AD13" i="6"/>
  <c r="A18" i="6"/>
  <c r="AH20" i="12" l="1"/>
  <c r="AH17" i="6"/>
  <c r="G18" i="6"/>
  <c r="AA13" i="6"/>
  <c r="AE13" i="6"/>
  <c r="R13" i="6"/>
  <c r="A19" i="6"/>
  <c r="AH21" i="12" l="1"/>
  <c r="AH18" i="6"/>
  <c r="G19" i="6"/>
  <c r="C13" i="6"/>
  <c r="AI13" i="6"/>
  <c r="S13" i="6"/>
  <c r="A20" i="6"/>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A14" i="12" l="1"/>
  <c r="AH22" i="12"/>
  <c r="AH19" i="6"/>
  <c r="G20" i="6"/>
  <c r="T13" i="6"/>
  <c r="AG13" i="6"/>
  <c r="F13" i="6"/>
  <c r="AH23" i="12" l="1"/>
  <c r="D13" i="6"/>
  <c r="AO13" i="6" s="1"/>
  <c r="M13" i="6"/>
  <c r="L12" i="6" s="1"/>
  <c r="AH20" i="6"/>
  <c r="G21" i="6"/>
  <c r="AB13" i="6"/>
  <c r="U13" i="6"/>
  <c r="AJ13" i="6"/>
  <c r="W13" i="6"/>
  <c r="AH24" i="12" l="1"/>
  <c r="AH21" i="6"/>
  <c r="G22" i="6"/>
  <c r="X13" i="6"/>
  <c r="O14" i="6"/>
  <c r="AC13" i="6"/>
  <c r="I13" i="6"/>
  <c r="J13" i="6"/>
  <c r="AH25" i="12" l="1"/>
  <c r="G23" i="6"/>
  <c r="AH22" i="6"/>
  <c r="AF14" i="6"/>
  <c r="P14" i="6"/>
  <c r="AH26" i="12" l="1"/>
  <c r="AH23" i="6"/>
  <c r="G24" i="6"/>
  <c r="AD14" i="6"/>
  <c r="B14" i="6"/>
  <c r="K13" i="6" s="1"/>
  <c r="Q14" i="6"/>
  <c r="AN14" i="6" s="1"/>
  <c r="AH27" i="12" l="1"/>
  <c r="AH24" i="6"/>
  <c r="G25" i="6"/>
  <c r="R14" i="6"/>
  <c r="C14" i="6" s="1"/>
  <c r="AE14" i="6"/>
  <c r="AA14" i="6"/>
  <c r="AH28" i="12" l="1"/>
  <c r="S14" i="6"/>
  <c r="AH25" i="6"/>
  <c r="G26" i="6"/>
  <c r="AG14" i="6"/>
  <c r="T14" i="6"/>
  <c r="F14" i="6"/>
  <c r="M14" i="6" s="1"/>
  <c r="L13" i="6" s="1"/>
  <c r="AJ14" i="6"/>
  <c r="AI14" i="6"/>
  <c r="U14" i="6"/>
  <c r="W14" i="6"/>
  <c r="AA15" i="12" l="1"/>
  <c r="AH29" i="12"/>
  <c r="AH26" i="6"/>
  <c r="G27" i="6"/>
  <c r="X14" i="6"/>
  <c r="O15" i="6"/>
  <c r="AB14" i="6"/>
  <c r="D14" i="6"/>
  <c r="AO14" i="6" s="1"/>
  <c r="AH30" i="12" l="1"/>
  <c r="G28" i="6"/>
  <c r="AH27" i="6"/>
  <c r="AC14" i="6"/>
  <c r="I14" i="6"/>
  <c r="J14" i="6"/>
  <c r="AF15" i="6"/>
  <c r="P15" i="6"/>
  <c r="Q15" i="6" s="1"/>
  <c r="AH31" i="12" l="1"/>
  <c r="AH28" i="6"/>
  <c r="G29" i="6"/>
  <c r="B15" i="6"/>
  <c r="K14" i="6" s="1"/>
  <c r="AD15" i="6"/>
  <c r="AN15" i="6"/>
  <c r="AH32" i="12" l="1"/>
  <c r="G30" i="6"/>
  <c r="AH29" i="6"/>
  <c r="R15" i="6"/>
  <c r="C15" i="6" s="1"/>
  <c r="AE15" i="6"/>
  <c r="AA15" i="6"/>
  <c r="AA16" i="12" l="1"/>
  <c r="AH33" i="12"/>
  <c r="S15" i="6"/>
  <c r="G31" i="6"/>
  <c r="AH30" i="6"/>
  <c r="T15" i="6"/>
  <c r="W15" i="6" s="1"/>
  <c r="AG15" i="6"/>
  <c r="F15" i="6"/>
  <c r="M15" i="6" s="1"/>
  <c r="L14" i="6" s="1"/>
  <c r="AI15" i="6"/>
  <c r="AH34" i="12" l="1"/>
  <c r="AJ15" i="6"/>
  <c r="U15" i="6"/>
  <c r="G32" i="6"/>
  <c r="AH31" i="6"/>
  <c r="X15" i="6"/>
  <c r="O16" i="6"/>
  <c r="AB15" i="6"/>
  <c r="D15" i="6"/>
  <c r="AO15" i="6" s="1"/>
  <c r="AH35" i="12" l="1"/>
  <c r="AH32" i="6"/>
  <c r="G33" i="6"/>
  <c r="AC15" i="6"/>
  <c r="I15" i="6"/>
  <c r="J15" i="6"/>
  <c r="AF16" i="6"/>
  <c r="P16" i="6"/>
  <c r="AH36" i="12" l="1"/>
  <c r="G34" i="6"/>
  <c r="AH33" i="6"/>
  <c r="AD16" i="6"/>
  <c r="B16" i="6"/>
  <c r="K15" i="6" s="1"/>
  <c r="Q16" i="6"/>
  <c r="AN16" i="6" s="1"/>
  <c r="AH37" i="12" l="1"/>
  <c r="AH34" i="6"/>
  <c r="G35" i="6"/>
  <c r="R16" i="6"/>
  <c r="C16" i="6" s="1"/>
  <c r="AE16" i="6"/>
  <c r="AA16" i="6"/>
  <c r="AH38" i="12" l="1"/>
  <c r="AH35" i="6"/>
  <c r="G36" i="6"/>
  <c r="S16" i="6"/>
  <c r="T16" i="6" s="1"/>
  <c r="F16" i="6"/>
  <c r="M16" i="6" s="1"/>
  <c r="L15" i="6" s="1"/>
  <c r="AI16" i="6"/>
  <c r="AA17" i="12" l="1"/>
  <c r="AH39" i="12"/>
  <c r="AJ16" i="6"/>
  <c r="U16" i="6"/>
  <c r="W16" i="6"/>
  <c r="X16" i="6" s="1"/>
  <c r="AG16" i="6"/>
  <c r="G37" i="6"/>
  <c r="AH36" i="6"/>
  <c r="O17" i="6"/>
  <c r="AB16" i="6"/>
  <c r="D16" i="6"/>
  <c r="AO16" i="6" s="1"/>
  <c r="AH40" i="12" l="1"/>
  <c r="AH37" i="6"/>
  <c r="G38" i="6"/>
  <c r="AC16" i="6"/>
  <c r="I16" i="6"/>
  <c r="J16" i="6"/>
  <c r="P17" i="6"/>
  <c r="AF17" i="6"/>
  <c r="AH41" i="12" l="1"/>
  <c r="Q17" i="6"/>
  <c r="AH38" i="6"/>
  <c r="G39" i="6"/>
  <c r="R17" i="6"/>
  <c r="C17" i="6" s="1"/>
  <c r="F17" i="6" s="1"/>
  <c r="AB17" i="6" s="1"/>
  <c r="AE17" i="6"/>
  <c r="B17" i="6"/>
  <c r="K16" i="6" s="1"/>
  <c r="AD17" i="6"/>
  <c r="AH42" i="12" l="1"/>
  <c r="S17" i="6"/>
  <c r="M17" i="6"/>
  <c r="L16" i="6" s="1"/>
  <c r="AH39" i="6"/>
  <c r="G40" i="6"/>
  <c r="AG17" i="6"/>
  <c r="T17" i="6"/>
  <c r="AA17" i="6"/>
  <c r="D17" i="6"/>
  <c r="J17" i="6" s="1"/>
  <c r="AI17" i="6"/>
  <c r="AJ17" i="6"/>
  <c r="AH43" i="12" l="1"/>
  <c r="AH40" i="6"/>
  <c r="G41" i="6"/>
  <c r="U17" i="6"/>
  <c r="W17" i="6"/>
  <c r="I17" i="6"/>
  <c r="AC17" i="6"/>
  <c r="AH44" i="12" l="1"/>
  <c r="AH41" i="6"/>
  <c r="G42" i="6"/>
  <c r="O18" i="6"/>
  <c r="X17" i="6"/>
  <c r="AH45" i="12" l="1"/>
  <c r="AA18" i="12"/>
  <c r="G43" i="6"/>
  <c r="AH42" i="6"/>
  <c r="AF18" i="6"/>
  <c r="P18" i="6"/>
  <c r="AH46" i="12" l="1"/>
  <c r="G44" i="6"/>
  <c r="AH43" i="6"/>
  <c r="Q18" i="6"/>
  <c r="AD18" i="6"/>
  <c r="B18" i="6"/>
  <c r="AH47" i="12" l="1"/>
  <c r="AA18" i="6"/>
  <c r="K17" i="6"/>
  <c r="G45" i="6"/>
  <c r="AH44" i="6"/>
  <c r="R18" i="6"/>
  <c r="AE18" i="6"/>
  <c r="AH48" i="12" l="1"/>
  <c r="AH45" i="6"/>
  <c r="G46" i="6"/>
  <c r="AI18" i="6"/>
  <c r="S18" i="6"/>
  <c r="C18" i="6"/>
  <c r="F18" i="6" s="1"/>
  <c r="M18" i="6" s="1"/>
  <c r="L17" i="6" s="1"/>
  <c r="AB18" i="6"/>
  <c r="D18" i="6"/>
  <c r="AH49" i="12" l="1"/>
  <c r="AH46" i="6"/>
  <c r="G47" i="6"/>
  <c r="AG18" i="6"/>
  <c r="T18" i="6"/>
  <c r="AC18" i="6"/>
  <c r="I18" i="6"/>
  <c r="J18" i="6"/>
  <c r="AH50" i="12" l="1"/>
  <c r="G48" i="6"/>
  <c r="AH47" i="6"/>
  <c r="AJ18" i="6"/>
  <c r="W18" i="6"/>
  <c r="U18" i="6"/>
  <c r="AH51" i="12" l="1"/>
  <c r="AA19" i="12"/>
  <c r="AH48" i="6"/>
  <c r="G49" i="6"/>
  <c r="X18" i="6"/>
  <c r="O19" i="6"/>
  <c r="AH52" i="12" l="1"/>
  <c r="G50" i="6"/>
  <c r="AH49" i="6"/>
  <c r="P19" i="6"/>
  <c r="AF19" i="6"/>
  <c r="AH53" i="12" l="1"/>
  <c r="G51" i="6"/>
  <c r="AH50" i="6"/>
  <c r="B19" i="6"/>
  <c r="AD19" i="6"/>
  <c r="Q19" i="6"/>
  <c r="AH54" i="12" l="1"/>
  <c r="AA19" i="6"/>
  <c r="K18" i="6"/>
  <c r="G52" i="6"/>
  <c r="AH51" i="6"/>
  <c r="R19" i="6"/>
  <c r="AE19" i="6"/>
  <c r="AH55" i="12" l="1"/>
  <c r="G53" i="6"/>
  <c r="AH52" i="6"/>
  <c r="AI19" i="6"/>
  <c r="C19" i="6"/>
  <c r="F19" i="6" s="1"/>
  <c r="S19" i="6"/>
  <c r="AH56" i="12" l="1"/>
  <c r="AB19" i="6"/>
  <c r="M19" i="6"/>
  <c r="L18" i="6" s="1"/>
  <c r="D19" i="6"/>
  <c r="I19" i="6" s="1"/>
  <c r="G54" i="6"/>
  <c r="AH53" i="6"/>
  <c r="AG19" i="6"/>
  <c r="T19" i="6"/>
  <c r="AC19" i="6"/>
  <c r="AH57" i="12" l="1"/>
  <c r="J19" i="6"/>
  <c r="AH54" i="6"/>
  <c r="G55" i="6"/>
  <c r="W19" i="6"/>
  <c r="U19" i="6"/>
  <c r="AJ19" i="6"/>
  <c r="AH58" i="12" l="1"/>
  <c r="AA20" i="12"/>
  <c r="AH55" i="6"/>
  <c r="G56" i="6"/>
  <c r="X19" i="6"/>
  <c r="O20" i="6"/>
  <c r="AH59" i="12" l="1"/>
  <c r="AH56" i="6"/>
  <c r="G57" i="6"/>
  <c r="AF20" i="6"/>
  <c r="P20" i="6"/>
  <c r="AH60" i="12" l="1"/>
  <c r="Q20" i="6"/>
  <c r="R20" i="6" s="1"/>
  <c r="AH57" i="6"/>
  <c r="G58" i="6"/>
  <c r="AE20" i="6"/>
  <c r="B20" i="6"/>
  <c r="AD20" i="6"/>
  <c r="AH61" i="12" l="1"/>
  <c r="AA20" i="6"/>
  <c r="K19" i="6"/>
  <c r="AH58" i="6"/>
  <c r="G59" i="6"/>
  <c r="C20" i="6"/>
  <c r="F20" i="6" s="1"/>
  <c r="M20" i="6" s="1"/>
  <c r="L19" i="6" s="1"/>
  <c r="S20" i="6"/>
  <c r="T20" i="6" s="1"/>
  <c r="AJ20" i="6" s="1"/>
  <c r="AI20" i="6"/>
  <c r="AH62" i="12" l="1"/>
  <c r="AG20" i="6"/>
  <c r="G60" i="6"/>
  <c r="AH59" i="6"/>
  <c r="AB20" i="6"/>
  <c r="D20" i="6"/>
  <c r="U20" i="6"/>
  <c r="W20" i="6"/>
  <c r="O21" i="6" s="1"/>
  <c r="AH63" i="12" l="1"/>
  <c r="AA21" i="12"/>
  <c r="AH60" i="6"/>
  <c r="G61" i="6"/>
  <c r="AF21" i="6"/>
  <c r="Q21" i="6"/>
  <c r="P21" i="6"/>
  <c r="AC20" i="6"/>
  <c r="I20" i="6"/>
  <c r="J20" i="6"/>
  <c r="X20" i="6"/>
  <c r="AH64" i="12" l="1"/>
  <c r="AE21" i="6"/>
  <c r="R21" i="6"/>
  <c r="B21" i="6"/>
  <c r="K20" i="6" s="1"/>
  <c r="AD21" i="6"/>
  <c r="AH61" i="6"/>
  <c r="G62" i="6"/>
  <c r="AH65" i="12" l="1"/>
  <c r="AI21" i="6"/>
  <c r="S21" i="6"/>
  <c r="AA21" i="6"/>
  <c r="AH62" i="6"/>
  <c r="G63" i="6"/>
  <c r="C21" i="6"/>
  <c r="AH66" i="12" l="1"/>
  <c r="F21" i="6"/>
  <c r="M21" i="6" s="1"/>
  <c r="L20" i="6" s="1"/>
  <c r="T21" i="6"/>
  <c r="AG21" i="6"/>
  <c r="AH63" i="6"/>
  <c r="G64" i="6"/>
  <c r="AH67" i="12" l="1"/>
  <c r="U21" i="6"/>
  <c r="W21" i="6"/>
  <c r="G65" i="6"/>
  <c r="AH64" i="6"/>
  <c r="AB21" i="6"/>
  <c r="D21" i="6"/>
  <c r="AH68" i="12" l="1"/>
  <c r="AH65" i="6"/>
  <c r="G66" i="6"/>
  <c r="X21" i="6"/>
  <c r="O22" i="6"/>
  <c r="AC21" i="6"/>
  <c r="I21" i="6"/>
  <c r="J21" i="6"/>
  <c r="AH69" i="12" l="1"/>
  <c r="AF22" i="6"/>
  <c r="P22" i="6"/>
  <c r="G67" i="6"/>
  <c r="AH66" i="6"/>
  <c r="AH70" i="12" l="1"/>
  <c r="AA22" i="12"/>
  <c r="AD22" i="6"/>
  <c r="B22" i="6"/>
  <c r="K21" i="6" s="1"/>
  <c r="Q22" i="6"/>
  <c r="AH67" i="6"/>
  <c r="G68" i="6"/>
  <c r="AH71" i="12" l="1"/>
  <c r="AA22" i="6"/>
  <c r="G69" i="6"/>
  <c r="AH68" i="6"/>
  <c r="R22" i="6"/>
  <c r="C22" i="6" s="1"/>
  <c r="AE22" i="6"/>
  <c r="AH72" i="12" l="1"/>
  <c r="G70" i="6"/>
  <c r="AH69" i="6"/>
  <c r="AI22" i="6"/>
  <c r="S22" i="6"/>
  <c r="F22" i="6"/>
  <c r="M22" i="6" s="1"/>
  <c r="L21" i="6" s="1"/>
  <c r="AH73" i="12" l="1"/>
  <c r="AB22" i="6"/>
  <c r="D22" i="6"/>
  <c r="T22" i="6"/>
  <c r="AG22" i="6"/>
  <c r="G71" i="6"/>
  <c r="AH70" i="6"/>
  <c r="AH74" i="12" l="1"/>
  <c r="W22" i="6"/>
  <c r="U22" i="6"/>
  <c r="AC22" i="6"/>
  <c r="I22" i="6"/>
  <c r="J22" i="6"/>
  <c r="AH71" i="6"/>
  <c r="G72" i="6"/>
  <c r="AH75" i="12" l="1"/>
  <c r="AH72" i="6"/>
  <c r="G73" i="6"/>
  <c r="X22" i="6"/>
  <c r="O23" i="6"/>
  <c r="AH76" i="12" l="1"/>
  <c r="AF23" i="6"/>
  <c r="P23" i="6"/>
  <c r="G74" i="6"/>
  <c r="AH73" i="6"/>
  <c r="AH77" i="12" l="1"/>
  <c r="AA23" i="12"/>
  <c r="Q23" i="6"/>
  <c r="AD23" i="6"/>
  <c r="B23" i="6"/>
  <c r="K22" i="6" s="1"/>
  <c r="AH74" i="6"/>
  <c r="G75" i="6"/>
  <c r="AH78" i="12" l="1"/>
  <c r="AA23" i="6"/>
  <c r="G76" i="6"/>
  <c r="AH75" i="6"/>
  <c r="R23" i="6"/>
  <c r="AE23" i="6"/>
  <c r="AH79" i="12" l="1"/>
  <c r="AH76" i="6"/>
  <c r="G77" i="6"/>
  <c r="C23" i="6"/>
  <c r="AI23" i="6"/>
  <c r="S23" i="6"/>
  <c r="AH80" i="12" l="1"/>
  <c r="F23" i="6"/>
  <c r="M23" i="6" s="1"/>
  <c r="L22" i="6" s="1"/>
  <c r="G78" i="6"/>
  <c r="AH77" i="6"/>
  <c r="AG23" i="6"/>
  <c r="T23" i="6"/>
  <c r="AH81" i="12" l="1"/>
  <c r="AH78" i="6"/>
  <c r="G79" i="6"/>
  <c r="U23" i="6"/>
  <c r="W23" i="6"/>
  <c r="AB23" i="6"/>
  <c r="D23" i="6"/>
  <c r="AA24" i="12" l="1"/>
  <c r="AH82" i="12"/>
  <c r="AC23" i="6"/>
  <c r="I23" i="6"/>
  <c r="J23" i="6"/>
  <c r="G80" i="6"/>
  <c r="AH79" i="6"/>
  <c r="X23" i="6"/>
  <c r="O24" i="6"/>
  <c r="AH83" i="12" l="1"/>
  <c r="AH80" i="6"/>
  <c r="G81" i="6"/>
  <c r="AF24" i="6"/>
  <c r="P24" i="6"/>
  <c r="AH84" i="12" l="1"/>
  <c r="G82" i="6"/>
  <c r="AH81" i="6"/>
  <c r="Q24" i="6"/>
  <c r="B24" i="6"/>
  <c r="K23" i="6" s="1"/>
  <c r="AD24" i="6"/>
  <c r="AH85" i="12" l="1"/>
  <c r="AE24" i="6"/>
  <c r="R24" i="6"/>
  <c r="S24" i="6" s="1"/>
  <c r="C24" i="6"/>
  <c r="AA24" i="6"/>
  <c r="G83" i="6"/>
  <c r="AH82" i="6"/>
  <c r="AH86" i="12" l="1"/>
  <c r="AA25" i="12"/>
  <c r="AG24" i="6"/>
  <c r="T24" i="6"/>
  <c r="W24" i="6" s="1"/>
  <c r="AI24" i="6"/>
  <c r="U24" i="6"/>
  <c r="G84" i="6"/>
  <c r="AH83" i="6"/>
  <c r="F24" i="6"/>
  <c r="M24" i="6" s="1"/>
  <c r="L23" i="6" s="1"/>
  <c r="AH87" i="12" l="1"/>
  <c r="X24" i="6"/>
  <c r="O25" i="6"/>
  <c r="AB24" i="6"/>
  <c r="D24" i="6"/>
  <c r="G85" i="6"/>
  <c r="AH84" i="6"/>
  <c r="AH88" i="12" l="1"/>
  <c r="AC24" i="6"/>
  <c r="I24" i="6"/>
  <c r="J24" i="6"/>
  <c r="AF25" i="6"/>
  <c r="P25" i="6"/>
  <c r="G86" i="6"/>
  <c r="AH85" i="6"/>
  <c r="AH89" i="12" l="1"/>
  <c r="G87" i="6"/>
  <c r="AH86" i="6"/>
  <c r="AD25" i="6"/>
  <c r="B25" i="6"/>
  <c r="K24" i="6" s="1"/>
  <c r="Q25" i="6"/>
  <c r="AH90" i="12" l="1"/>
  <c r="AA25" i="6"/>
  <c r="AE25" i="6"/>
  <c r="R25" i="6"/>
  <c r="C25" i="6" s="1"/>
  <c r="G88" i="6"/>
  <c r="AH87" i="6"/>
  <c r="AH91" i="12" l="1"/>
  <c r="F25" i="6"/>
  <c r="M25" i="6" s="1"/>
  <c r="L24" i="6" s="1"/>
  <c r="AH88" i="6"/>
  <c r="G89" i="6"/>
  <c r="S25" i="6"/>
  <c r="AI25" i="6"/>
  <c r="AH92" i="12" l="1"/>
  <c r="AH93" i="12"/>
  <c r="G90" i="6"/>
  <c r="AH89" i="6"/>
  <c r="AG25" i="6"/>
  <c r="T25" i="6"/>
  <c r="AB25" i="6"/>
  <c r="D25" i="6"/>
  <c r="AA26" i="12" l="1"/>
  <c r="W25" i="6"/>
  <c r="U25" i="6"/>
  <c r="AC25" i="6"/>
  <c r="I25" i="6"/>
  <c r="J25" i="6"/>
  <c r="AH90" i="6"/>
  <c r="G91" i="6"/>
  <c r="AH91" i="6" l="1"/>
  <c r="G92" i="6"/>
  <c r="X25" i="6"/>
  <c r="O26" i="6"/>
  <c r="AF26" i="6" l="1"/>
  <c r="P26" i="6"/>
  <c r="AH92" i="6"/>
  <c r="G93" i="6"/>
  <c r="AH93" i="6" s="1"/>
  <c r="AD26" i="6" l="1"/>
  <c r="B26" i="6"/>
  <c r="K25" i="6" s="1"/>
  <c r="Q26" i="6"/>
  <c r="AA26" i="6" l="1"/>
  <c r="AE26" i="6"/>
  <c r="R26" i="6"/>
  <c r="C26" i="6"/>
  <c r="F26" i="6" l="1"/>
  <c r="M26" i="6" s="1"/>
  <c r="L25" i="6" s="1"/>
  <c r="AI26" i="6"/>
  <c r="S26" i="6"/>
  <c r="T26" i="6" l="1"/>
  <c r="AG26" i="6"/>
  <c r="AB26" i="6"/>
  <c r="D26" i="6"/>
  <c r="AA27" i="12" l="1"/>
  <c r="AC26" i="6"/>
  <c r="I26" i="6"/>
  <c r="J26" i="6"/>
  <c r="W26" i="6"/>
  <c r="U26" i="6"/>
  <c r="X26" i="6" l="1"/>
  <c r="O27" i="6"/>
  <c r="AF27" i="6" l="1"/>
  <c r="P27" i="6"/>
  <c r="AD27" i="6" l="1"/>
  <c r="B27" i="6"/>
  <c r="K26" i="6" s="1"/>
  <c r="Q27" i="6"/>
  <c r="AA27" i="6" l="1"/>
  <c r="AE27" i="6"/>
  <c r="R27" i="6"/>
  <c r="AA28" i="12" l="1"/>
  <c r="C27" i="6"/>
  <c r="AI27" i="6"/>
  <c r="S27" i="6"/>
  <c r="T27" i="6" l="1"/>
  <c r="AG27" i="6"/>
  <c r="F27" i="6"/>
  <c r="M27" i="6" s="1"/>
  <c r="L26" i="6" s="1"/>
  <c r="AB27" i="6" l="1"/>
  <c r="D27" i="6"/>
  <c r="U27" i="6"/>
  <c r="W27" i="6"/>
  <c r="AC27" i="6" l="1"/>
  <c r="I27" i="6"/>
  <c r="J27" i="6"/>
  <c r="X27" i="6"/>
  <c r="O28" i="6"/>
  <c r="AF28" i="6" l="1"/>
  <c r="P28" i="6"/>
  <c r="AA29" i="12" l="1"/>
  <c r="Q28" i="6"/>
  <c r="AD28" i="6"/>
  <c r="B28" i="6"/>
  <c r="K27" i="6" s="1"/>
  <c r="AA28" i="6" l="1"/>
  <c r="AE28" i="6"/>
  <c r="R28" i="6"/>
  <c r="C28" i="6" l="1"/>
  <c r="AI28" i="6"/>
  <c r="S28" i="6"/>
  <c r="AG28" i="6" l="1"/>
  <c r="T28" i="6"/>
  <c r="F28" i="6"/>
  <c r="M28" i="6" s="1"/>
  <c r="L27" i="6" s="1"/>
  <c r="AB28" i="6" l="1"/>
  <c r="D28" i="6"/>
  <c r="U28" i="6"/>
  <c r="W28" i="6"/>
  <c r="AC28" i="6" l="1"/>
  <c r="I28" i="6"/>
  <c r="J28" i="6"/>
  <c r="X28" i="6"/>
  <c r="O29" i="6"/>
  <c r="AF29" i="6" l="1"/>
  <c r="P29" i="6"/>
  <c r="AA30" i="12" l="1"/>
  <c r="B29" i="6"/>
  <c r="K28" i="6" s="1"/>
  <c r="AD29" i="6"/>
  <c r="Q29" i="6"/>
  <c r="AE29" i="6" l="1"/>
  <c r="R29" i="6"/>
  <c r="C29" i="6" s="1"/>
  <c r="AA29" i="6"/>
  <c r="F29" i="6" l="1"/>
  <c r="M29" i="6" s="1"/>
  <c r="L28" i="6" s="1"/>
  <c r="AI29" i="6"/>
  <c r="S29" i="6"/>
  <c r="T29" i="6" l="1"/>
  <c r="AG29" i="6"/>
  <c r="AB29" i="6"/>
  <c r="D29" i="6"/>
  <c r="AC29" i="6" l="1"/>
  <c r="I29" i="6"/>
  <c r="J29" i="6"/>
  <c r="W29" i="6"/>
  <c r="U29" i="6"/>
  <c r="X29" i="6" l="1"/>
  <c r="O30" i="6"/>
  <c r="AF30" i="6" l="1"/>
  <c r="P30" i="6"/>
  <c r="AA31" i="12" l="1"/>
  <c r="B30" i="6"/>
  <c r="K29" i="6" s="1"/>
  <c r="AD30" i="6"/>
  <c r="Q30" i="6"/>
  <c r="AE30" i="6" l="1"/>
  <c r="R30" i="6"/>
  <c r="C30" i="6"/>
  <c r="AA30" i="6"/>
  <c r="F30" i="6" l="1"/>
  <c r="M30" i="6" s="1"/>
  <c r="L29" i="6" s="1"/>
  <c r="AI30" i="6"/>
  <c r="S30" i="6"/>
  <c r="AG30" i="6" l="1"/>
  <c r="T30" i="6"/>
  <c r="AB30" i="6"/>
  <c r="D30" i="6"/>
  <c r="W30" i="6" l="1"/>
  <c r="U30" i="6"/>
  <c r="AC30" i="6"/>
  <c r="I30" i="6"/>
  <c r="J30" i="6"/>
  <c r="X30" i="6" l="1"/>
  <c r="O31" i="6"/>
  <c r="AA32" i="12" l="1"/>
  <c r="AF31" i="6"/>
  <c r="P31" i="6"/>
  <c r="Q31" i="6" l="1"/>
  <c r="B31" i="6"/>
  <c r="K30" i="6" s="1"/>
  <c r="AD31" i="6"/>
  <c r="AA31" i="6" l="1"/>
  <c r="R31" i="6"/>
  <c r="AE31" i="6"/>
  <c r="AI31" i="6" l="1"/>
  <c r="S31" i="6"/>
  <c r="C31" i="6"/>
  <c r="AA33" i="12" l="1"/>
  <c r="T31" i="6"/>
  <c r="AG31" i="6"/>
  <c r="F31" i="6"/>
  <c r="M31" i="6" s="1"/>
  <c r="L30" i="6" s="1"/>
  <c r="AB31" i="6" l="1"/>
  <c r="D31" i="6"/>
  <c r="U31" i="6"/>
  <c r="W31" i="6"/>
  <c r="X31" i="6" l="1"/>
  <c r="O32" i="6"/>
  <c r="AC31" i="6"/>
  <c r="I31" i="6"/>
  <c r="J31" i="6"/>
  <c r="AF32" i="6" l="1"/>
  <c r="P32" i="6"/>
  <c r="AA34" i="12" l="1"/>
  <c r="AD32" i="6"/>
  <c r="B32" i="6"/>
  <c r="K31" i="6" s="1"/>
  <c r="Q32" i="6"/>
  <c r="AA32" i="6" l="1"/>
  <c r="R32" i="6"/>
  <c r="AE32" i="6"/>
  <c r="AI32" i="6" l="1"/>
  <c r="S32" i="6"/>
  <c r="C32" i="6"/>
  <c r="AG32" i="6" l="1"/>
  <c r="T32" i="6"/>
  <c r="F32" i="6"/>
  <c r="M32" i="6" s="1"/>
  <c r="L31" i="6" s="1"/>
  <c r="U32" i="6" l="1"/>
  <c r="W32" i="6"/>
  <c r="AB32" i="6"/>
  <c r="D32" i="6"/>
  <c r="AC32" i="6" l="1"/>
  <c r="I32" i="6"/>
  <c r="J32" i="6"/>
  <c r="X32" i="6"/>
  <c r="O33" i="6"/>
  <c r="AA35" i="12" l="1"/>
  <c r="AF33" i="6"/>
  <c r="P33" i="6"/>
  <c r="AD33" i="6" l="1"/>
  <c r="B33" i="6"/>
  <c r="K32" i="6" s="1"/>
  <c r="Q33" i="6"/>
  <c r="AA33" i="6" l="1"/>
  <c r="R33" i="6"/>
  <c r="AE33" i="6"/>
  <c r="AI33" i="6" l="1"/>
  <c r="S33" i="6"/>
  <c r="C33" i="6"/>
  <c r="T33" i="6" l="1"/>
  <c r="AG33" i="6"/>
  <c r="F33" i="6"/>
  <c r="M33" i="6" s="1"/>
  <c r="L32" i="6" s="1"/>
  <c r="AA36" i="12" l="1"/>
  <c r="AB33" i="6"/>
  <c r="D33" i="6"/>
  <c r="W33" i="6"/>
  <c r="U33" i="6"/>
  <c r="AC33" i="6" l="1"/>
  <c r="I33" i="6"/>
  <c r="J33" i="6"/>
  <c r="X33" i="6"/>
  <c r="O34" i="6"/>
  <c r="AF34" i="6" l="1"/>
  <c r="P34" i="6"/>
  <c r="AD34" i="6" l="1"/>
  <c r="B34" i="6"/>
  <c r="K33" i="6" s="1"/>
  <c r="Q34" i="6"/>
  <c r="AA34" i="6" l="1"/>
  <c r="R34" i="6"/>
  <c r="AE34" i="6"/>
  <c r="AI34" i="6" l="1"/>
  <c r="S34" i="6"/>
  <c r="C34" i="6"/>
  <c r="T34" i="6" l="1"/>
  <c r="AG34" i="6"/>
  <c r="F34" i="6"/>
  <c r="M34" i="6" s="1"/>
  <c r="L33" i="6" s="1"/>
  <c r="AA37" i="12" l="1"/>
  <c r="AB34" i="6"/>
  <c r="D34" i="6"/>
  <c r="W34" i="6"/>
  <c r="U34" i="6"/>
  <c r="AC34" i="6" l="1"/>
  <c r="I34" i="6"/>
  <c r="J34" i="6"/>
  <c r="X34" i="6"/>
  <c r="O35" i="6"/>
  <c r="AF35" i="6" l="1"/>
  <c r="P35" i="6"/>
  <c r="B35" i="6" l="1"/>
  <c r="K34" i="6" s="1"/>
  <c r="AD35" i="6"/>
  <c r="Q35" i="6"/>
  <c r="AE35" i="6" l="1"/>
  <c r="R35" i="6"/>
  <c r="C35" i="6"/>
  <c r="AA35" i="6"/>
  <c r="F35" i="6" l="1"/>
  <c r="M35" i="6" s="1"/>
  <c r="L34" i="6" s="1"/>
  <c r="AI35" i="6"/>
  <c r="S35" i="6"/>
  <c r="T35" i="6" l="1"/>
  <c r="AG35" i="6"/>
  <c r="AB35" i="6"/>
  <c r="D35" i="6"/>
  <c r="AA38" i="12" l="1"/>
  <c r="AC35" i="6"/>
  <c r="I35" i="6"/>
  <c r="J35" i="6"/>
  <c r="U35" i="6"/>
  <c r="W35" i="6"/>
  <c r="X35" i="6" l="1"/>
  <c r="O36" i="6"/>
  <c r="AF36" i="6" l="1"/>
  <c r="P36" i="6"/>
  <c r="Q36" i="6" l="1"/>
  <c r="B36" i="6"/>
  <c r="K35" i="6" s="1"/>
  <c r="AD36" i="6"/>
  <c r="AA36" i="6" l="1"/>
  <c r="R36" i="6"/>
  <c r="AE36" i="6"/>
  <c r="AI36" i="6" l="1"/>
  <c r="S36" i="6"/>
  <c r="C36" i="6"/>
  <c r="F36" i="6" l="1"/>
  <c r="M36" i="6" s="1"/>
  <c r="L35" i="6" s="1"/>
  <c r="T36" i="6"/>
  <c r="AG36" i="6"/>
  <c r="AA39" i="12" l="1"/>
  <c r="U36" i="6"/>
  <c r="W36" i="6"/>
  <c r="AB36" i="6"/>
  <c r="D36" i="6"/>
  <c r="AC36" i="6" l="1"/>
  <c r="I36" i="6"/>
  <c r="J36" i="6"/>
  <c r="X36" i="6"/>
  <c r="O37" i="6"/>
  <c r="AF37" i="6" l="1"/>
  <c r="P37" i="6"/>
  <c r="B37" i="6" l="1"/>
  <c r="K36" i="6" s="1"/>
  <c r="AD37" i="6"/>
  <c r="Q37" i="6"/>
  <c r="AE37" i="6" l="1"/>
  <c r="R37" i="6"/>
  <c r="C37" i="6" s="1"/>
  <c r="AA37" i="6"/>
  <c r="AA40" i="12" l="1"/>
  <c r="F37" i="6"/>
  <c r="M37" i="6" s="1"/>
  <c r="L36" i="6" s="1"/>
  <c r="AI37" i="6"/>
  <c r="S37" i="6"/>
  <c r="T37" i="6" l="1"/>
  <c r="AG37" i="6"/>
  <c r="AB37" i="6"/>
  <c r="D37" i="6"/>
  <c r="AC37" i="6" l="1"/>
  <c r="I37" i="6"/>
  <c r="J37" i="6"/>
  <c r="W37" i="6"/>
  <c r="U37" i="6"/>
  <c r="X37" i="6" l="1"/>
  <c r="O38" i="6"/>
  <c r="AF38" i="6" l="1"/>
  <c r="P38" i="6"/>
  <c r="AA41" i="12" l="1"/>
  <c r="AD38" i="6"/>
  <c r="B38" i="6"/>
  <c r="K37" i="6" s="1"/>
  <c r="Q38" i="6"/>
  <c r="AA38" i="6" l="1"/>
  <c r="AE38" i="6"/>
  <c r="R38" i="6"/>
  <c r="C38" i="6"/>
  <c r="F38" i="6" l="1"/>
  <c r="M38" i="6" s="1"/>
  <c r="L37" i="6" s="1"/>
  <c r="AI38" i="6"/>
  <c r="S38" i="6"/>
  <c r="AG38" i="6" l="1"/>
  <c r="T38" i="6"/>
  <c r="AB38" i="6"/>
  <c r="D38" i="6"/>
  <c r="AC38" i="6" l="1"/>
  <c r="I38" i="6"/>
  <c r="J38" i="6"/>
  <c r="W38" i="6"/>
  <c r="U38" i="6"/>
  <c r="AA42" i="12" l="1"/>
  <c r="X38" i="6"/>
  <c r="O39" i="6"/>
  <c r="AF39" i="6" l="1"/>
  <c r="P39" i="6"/>
  <c r="B39" i="6" l="1"/>
  <c r="K38" i="6" s="1"/>
  <c r="AD39" i="6"/>
  <c r="Q39" i="6"/>
  <c r="AE39" i="6" l="1"/>
  <c r="R39" i="6"/>
  <c r="C39" i="6"/>
  <c r="AA39" i="6"/>
  <c r="AA43" i="12" l="1"/>
  <c r="AI39" i="6"/>
  <c r="S39" i="6"/>
  <c r="F39" i="6"/>
  <c r="M39" i="6" s="1"/>
  <c r="L38" i="6" s="1"/>
  <c r="T39" i="6" l="1"/>
  <c r="AG39" i="6"/>
  <c r="AB39" i="6"/>
  <c r="D39" i="6"/>
  <c r="AC39" i="6" l="1"/>
  <c r="I39" i="6"/>
  <c r="J39" i="6"/>
  <c r="U39" i="6"/>
  <c r="W39" i="6"/>
  <c r="X39" i="6" l="1"/>
  <c r="O40" i="6"/>
  <c r="AF40" i="6" l="1"/>
  <c r="P40" i="6"/>
  <c r="AD40" i="6" l="1"/>
  <c r="B40" i="6"/>
  <c r="K39" i="6" s="1"/>
  <c r="Q40" i="6"/>
  <c r="AA40" i="6" l="1"/>
  <c r="AE40" i="6"/>
  <c r="R40" i="6"/>
  <c r="C40" i="6"/>
  <c r="AA44" i="12" l="1"/>
  <c r="F40" i="6"/>
  <c r="M40" i="6" s="1"/>
  <c r="L39" i="6" s="1"/>
  <c r="AI40" i="6"/>
  <c r="S40" i="6"/>
  <c r="AG40" i="6" l="1"/>
  <c r="T40" i="6"/>
  <c r="AB40" i="6"/>
  <c r="D40" i="6"/>
  <c r="AC40" i="6" l="1"/>
  <c r="I40" i="6"/>
  <c r="J40" i="6"/>
  <c r="U40" i="6"/>
  <c r="W40" i="6"/>
  <c r="X40" i="6" l="1"/>
  <c r="O41" i="6"/>
  <c r="AF41" i="6" l="1"/>
  <c r="P41" i="6"/>
  <c r="B41" i="6" l="1"/>
  <c r="K40" i="6" s="1"/>
  <c r="AD41" i="6"/>
  <c r="Q41" i="6"/>
  <c r="AE41" i="6" l="1"/>
  <c r="R41" i="6"/>
  <c r="AA41" i="6"/>
  <c r="AA45" i="12" l="1"/>
  <c r="AI41" i="6"/>
  <c r="S41" i="6"/>
  <c r="C41" i="6"/>
  <c r="T41" i="6" l="1"/>
  <c r="AG41" i="6"/>
  <c r="F41" i="6"/>
  <c r="M41" i="6" s="1"/>
  <c r="L40" i="6" s="1"/>
  <c r="AB41" i="6" l="1"/>
  <c r="D41" i="6"/>
  <c r="U41" i="6"/>
  <c r="W41" i="6"/>
  <c r="X41" i="6" l="1"/>
  <c r="O42" i="6"/>
  <c r="AC41" i="6"/>
  <c r="I41" i="6"/>
  <c r="J41" i="6"/>
  <c r="AF42" i="6" l="1"/>
  <c r="P42" i="6"/>
  <c r="Q42" i="6" l="1"/>
  <c r="AD42" i="6"/>
  <c r="B42" i="6"/>
  <c r="K41" i="6" s="1"/>
  <c r="AA42" i="6" l="1"/>
  <c r="R42" i="6"/>
  <c r="AE42" i="6"/>
  <c r="AA46" i="12" l="1"/>
  <c r="AI42" i="6"/>
  <c r="S42" i="6"/>
  <c r="C42" i="6"/>
  <c r="F42" i="6" l="1"/>
  <c r="M42" i="6" s="1"/>
  <c r="L41" i="6" s="1"/>
  <c r="AG42" i="6"/>
  <c r="T42" i="6"/>
  <c r="U42" i="6" l="1"/>
  <c r="W42" i="6"/>
  <c r="AB42" i="6"/>
  <c r="D42" i="6"/>
  <c r="AC42" i="6" l="1"/>
  <c r="I42" i="6"/>
  <c r="J42" i="6"/>
  <c r="X42" i="6"/>
  <c r="O43" i="6"/>
  <c r="AF43" i="6" l="1"/>
  <c r="P43" i="6"/>
  <c r="B43" i="6" l="1"/>
  <c r="K42" i="6" s="1"/>
  <c r="AD43" i="6"/>
  <c r="Q43" i="6"/>
  <c r="AE43" i="6" l="1"/>
  <c r="R43" i="6"/>
  <c r="C43" i="6"/>
  <c r="AA43" i="6"/>
  <c r="AA47" i="12" l="1"/>
  <c r="F43" i="6"/>
  <c r="M43" i="6" s="1"/>
  <c r="L42" i="6" s="1"/>
  <c r="AI43" i="6"/>
  <c r="S43" i="6"/>
  <c r="T43" i="6" l="1"/>
  <c r="AG43" i="6"/>
  <c r="AB43" i="6"/>
  <c r="D43" i="6"/>
  <c r="AC43" i="6" l="1"/>
  <c r="I43" i="6"/>
  <c r="J43" i="6"/>
  <c r="W43" i="6"/>
  <c r="U43" i="6"/>
  <c r="X43" i="6" l="1"/>
  <c r="O44" i="6"/>
  <c r="AF44" i="6" l="1"/>
  <c r="P44" i="6"/>
  <c r="Q44" i="6" l="1"/>
  <c r="B44" i="6"/>
  <c r="K43" i="6" s="1"/>
  <c r="AD44" i="6"/>
  <c r="AA44" i="6" l="1"/>
  <c r="R44" i="6"/>
  <c r="AE44" i="6"/>
  <c r="AA48" i="12" l="1"/>
  <c r="AI44" i="6"/>
  <c r="S44" i="6"/>
  <c r="C44" i="6"/>
  <c r="F44" i="6" l="1"/>
  <c r="M44" i="6" s="1"/>
  <c r="L43" i="6" s="1"/>
  <c r="T44" i="6"/>
  <c r="AG44" i="6"/>
  <c r="U44" i="6" l="1"/>
  <c r="W44" i="6"/>
  <c r="AB44" i="6"/>
  <c r="D44" i="6"/>
  <c r="AC44" i="6" l="1"/>
  <c r="I44" i="6"/>
  <c r="J44" i="6"/>
  <c r="X44" i="6"/>
  <c r="O45" i="6"/>
  <c r="AF45" i="6" l="1"/>
  <c r="P45" i="6"/>
  <c r="B45" i="6" l="1"/>
  <c r="K44" i="6" s="1"/>
  <c r="AD45" i="6"/>
  <c r="Q45" i="6"/>
  <c r="AE45" i="6" l="1"/>
  <c r="R45" i="6"/>
  <c r="AA45" i="6"/>
  <c r="AA49" i="12" l="1"/>
  <c r="C45" i="6"/>
  <c r="AI45" i="6"/>
  <c r="S45" i="6"/>
  <c r="AG45" i="6" l="1"/>
  <c r="T45" i="6"/>
  <c r="F45" i="6"/>
  <c r="M45" i="6" s="1"/>
  <c r="L44" i="6" s="1"/>
  <c r="AB45" i="6" l="1"/>
  <c r="D45" i="6"/>
  <c r="W45" i="6"/>
  <c r="U45" i="6"/>
  <c r="X45" i="6" l="1"/>
  <c r="O46" i="6"/>
  <c r="AC45" i="6"/>
  <c r="I45" i="6"/>
  <c r="J45" i="6"/>
  <c r="AF46" i="6" l="1"/>
  <c r="P46" i="6"/>
  <c r="AA50" i="12" l="1"/>
  <c r="Q46" i="6"/>
  <c r="AD46" i="6"/>
  <c r="B46" i="6"/>
  <c r="K45" i="6" s="1"/>
  <c r="AA46" i="6" l="1"/>
  <c r="AE46" i="6"/>
  <c r="R46" i="6"/>
  <c r="C46" i="6"/>
  <c r="F46" i="6" l="1"/>
  <c r="M46" i="6" s="1"/>
  <c r="L45" i="6" s="1"/>
  <c r="AI46" i="6"/>
  <c r="S46" i="6"/>
  <c r="AB46" i="6" l="1"/>
  <c r="D46" i="6"/>
  <c r="T46" i="6"/>
  <c r="AG46" i="6"/>
  <c r="U46" i="6" l="1"/>
  <c r="W46" i="6"/>
  <c r="AC46" i="6"/>
  <c r="I46" i="6"/>
  <c r="J46" i="6"/>
  <c r="AA51" i="12" l="1"/>
  <c r="X46" i="6"/>
  <c r="O47" i="6"/>
  <c r="AF47" i="6" l="1"/>
  <c r="P47" i="6"/>
  <c r="Q47" i="6" l="1"/>
  <c r="AE47" i="6" s="1"/>
  <c r="R47" i="6"/>
  <c r="B47" i="6"/>
  <c r="K46" i="6" s="1"/>
  <c r="AD47" i="6"/>
  <c r="C47" i="6" l="1"/>
  <c r="AI47" i="6"/>
  <c r="AA47" i="6"/>
  <c r="S47" i="6"/>
  <c r="AG47" i="6" l="1"/>
  <c r="T47" i="6"/>
  <c r="F47" i="6"/>
  <c r="M47" i="6" s="1"/>
  <c r="L46" i="6" s="1"/>
  <c r="AA52" i="12" l="1"/>
  <c r="AB47" i="6"/>
  <c r="D47" i="6"/>
  <c r="U47" i="6"/>
  <c r="W47" i="6"/>
  <c r="AC47" i="6" l="1"/>
  <c r="I47" i="6"/>
  <c r="J47" i="6"/>
  <c r="X47" i="6"/>
  <c r="O48" i="6"/>
  <c r="AF48" i="6" l="1"/>
  <c r="P48" i="6"/>
  <c r="AD48" i="6" l="1"/>
  <c r="B48" i="6"/>
  <c r="K47" i="6" s="1"/>
  <c r="Q48" i="6"/>
  <c r="AA48" i="6" l="1"/>
  <c r="R48" i="6"/>
  <c r="AE48" i="6"/>
  <c r="AI48" i="6" l="1"/>
  <c r="S48" i="6"/>
  <c r="C48" i="6"/>
  <c r="F48" i="6" l="1"/>
  <c r="M48" i="6" s="1"/>
  <c r="L47" i="6" s="1"/>
  <c r="T48" i="6"/>
  <c r="AG48" i="6"/>
  <c r="AA53" i="12" l="1"/>
  <c r="U48" i="6"/>
  <c r="W48" i="6"/>
  <c r="AB48" i="6"/>
  <c r="D48" i="6"/>
  <c r="X48" i="6" l="1"/>
  <c r="O49" i="6"/>
  <c r="AC48" i="6"/>
  <c r="I48" i="6"/>
  <c r="J48" i="6"/>
  <c r="AF49" i="6" l="1"/>
  <c r="P49" i="6"/>
  <c r="Q49" i="6" l="1"/>
  <c r="AD49" i="6"/>
  <c r="B49" i="6"/>
  <c r="K48" i="6" s="1"/>
  <c r="AE49" i="6" l="1"/>
  <c r="R49" i="6"/>
  <c r="S49" i="6"/>
  <c r="AA49" i="6"/>
  <c r="AG49" i="6" l="1"/>
  <c r="T49" i="6"/>
  <c r="U49" i="6" s="1"/>
  <c r="AI49" i="6"/>
  <c r="W49" i="6"/>
  <c r="C49" i="6"/>
  <c r="F49" i="6" l="1"/>
  <c r="M49" i="6" s="1"/>
  <c r="L48" i="6" s="1"/>
  <c r="X49" i="6"/>
  <c r="O50" i="6"/>
  <c r="AA54" i="12" l="1"/>
  <c r="AF50" i="6"/>
  <c r="P50" i="6"/>
  <c r="AB49" i="6"/>
  <c r="D49" i="6"/>
  <c r="AC49" i="6" l="1"/>
  <c r="I49" i="6"/>
  <c r="J49" i="6"/>
  <c r="Q50" i="6"/>
  <c r="AD50" i="6"/>
  <c r="B50" i="6"/>
  <c r="K49" i="6" s="1"/>
  <c r="R50" i="6" l="1"/>
  <c r="C50" i="6"/>
  <c r="AE50" i="6"/>
  <c r="AA50" i="6"/>
  <c r="S50" i="6"/>
  <c r="AG50" i="6" l="1"/>
  <c r="T50" i="6"/>
  <c r="U50" i="6" s="1"/>
  <c r="F50" i="6"/>
  <c r="M50" i="6" s="1"/>
  <c r="L49" i="6" s="1"/>
  <c r="AI50" i="6"/>
  <c r="AA55" i="12" l="1"/>
  <c r="W50" i="6"/>
  <c r="AB50" i="6"/>
  <c r="D50" i="6"/>
  <c r="X50" i="6"/>
  <c r="O51" i="6"/>
  <c r="AF51" i="6" l="1"/>
  <c r="P51" i="6"/>
  <c r="AC50" i="6"/>
  <c r="I50" i="6"/>
  <c r="J50" i="6"/>
  <c r="AD51" i="6" l="1"/>
  <c r="B51" i="6"/>
  <c r="K50" i="6" s="1"/>
  <c r="Q51" i="6"/>
  <c r="AA51" i="6" l="1"/>
  <c r="AE51" i="6"/>
  <c r="R51" i="6"/>
  <c r="C51" i="6"/>
  <c r="F51" i="6" l="1"/>
  <c r="M51" i="6" s="1"/>
  <c r="L50" i="6" s="1"/>
  <c r="AI51" i="6"/>
  <c r="S51" i="6"/>
  <c r="T51" i="6" l="1"/>
  <c r="AG51" i="6"/>
  <c r="AB51" i="6"/>
  <c r="D51" i="6"/>
  <c r="AC51" i="6" l="1"/>
  <c r="I51" i="6"/>
  <c r="J51" i="6"/>
  <c r="W51" i="6"/>
  <c r="U51" i="6"/>
  <c r="AA56" i="12" l="1"/>
  <c r="X51" i="6"/>
  <c r="O52" i="6"/>
  <c r="AF52" i="6" l="1"/>
  <c r="P52" i="6"/>
  <c r="AD52" i="6" l="1"/>
  <c r="B52" i="6"/>
  <c r="K51" i="6" s="1"/>
  <c r="Q52" i="6"/>
  <c r="AA52" i="6" l="1"/>
  <c r="R52" i="6"/>
  <c r="AE52" i="6"/>
  <c r="AA57" i="12" l="1"/>
  <c r="AI52" i="6"/>
  <c r="S52" i="6"/>
  <c r="C52" i="6"/>
  <c r="AG52" i="6" l="1"/>
  <c r="T52" i="6"/>
  <c r="F52" i="6"/>
  <c r="M52" i="6" s="1"/>
  <c r="L51" i="6" s="1"/>
  <c r="AB52" i="6" l="1"/>
  <c r="D52" i="6"/>
  <c r="U52" i="6"/>
  <c r="W52" i="6"/>
  <c r="X52" i="6" l="1"/>
  <c r="O53" i="6"/>
  <c r="AC52" i="6"/>
  <c r="I52" i="6"/>
  <c r="J52" i="6"/>
  <c r="AA58" i="12" l="1"/>
  <c r="AF53" i="6"/>
  <c r="P53" i="6"/>
  <c r="AD53" i="6" l="1"/>
  <c r="B53" i="6"/>
  <c r="K52" i="6" s="1"/>
  <c r="Q53" i="6"/>
  <c r="AE53" i="6" l="1"/>
  <c r="R53" i="6"/>
  <c r="S53" i="6"/>
  <c r="AA53" i="6"/>
  <c r="T53" i="6" l="1"/>
  <c r="U53" i="6" s="1"/>
  <c r="AG53" i="6"/>
  <c r="C53" i="6"/>
  <c r="AI53" i="6"/>
  <c r="W53" i="6"/>
  <c r="AA59" i="12" l="1"/>
  <c r="X53" i="6"/>
  <c r="O54" i="6"/>
  <c r="F53" i="6"/>
  <c r="M53" i="6" s="1"/>
  <c r="L52" i="6" s="1"/>
  <c r="AB53" i="6" l="1"/>
  <c r="D53" i="6"/>
  <c r="AF54" i="6"/>
  <c r="Q54" i="6"/>
  <c r="P54" i="6"/>
  <c r="AE54" i="6" l="1"/>
  <c r="R54" i="6"/>
  <c r="C54" i="6"/>
  <c r="AD54" i="6"/>
  <c r="B54" i="6"/>
  <c r="K53" i="6" s="1"/>
  <c r="S54" i="6"/>
  <c r="AC53" i="6"/>
  <c r="I53" i="6"/>
  <c r="J53" i="6"/>
  <c r="F54" i="6" l="1"/>
  <c r="AG54" i="6"/>
  <c r="T54" i="6"/>
  <c r="W54" i="6" s="1"/>
  <c r="AI54" i="6"/>
  <c r="AA54" i="6"/>
  <c r="D54" i="6"/>
  <c r="AC54" i="6" s="1"/>
  <c r="I54" i="6"/>
  <c r="J54" i="6" l="1"/>
  <c r="AB54" i="6"/>
  <c r="M54" i="6"/>
  <c r="L53" i="6" s="1"/>
  <c r="X54" i="6"/>
  <c r="O55" i="6"/>
  <c r="U54" i="6"/>
  <c r="AF55" i="6" l="1"/>
  <c r="P55" i="6"/>
  <c r="Q55" i="6" l="1"/>
  <c r="AE55" i="6" s="1"/>
  <c r="AD55" i="6"/>
  <c r="B55" i="6"/>
  <c r="K54" i="6" s="1"/>
  <c r="AA60" i="12" l="1"/>
  <c r="R55" i="6"/>
  <c r="C55" i="6" s="1"/>
  <c r="F55" i="6"/>
  <c r="S55" i="6"/>
  <c r="AA55" i="6"/>
  <c r="AI55" i="6" l="1"/>
  <c r="AB55" i="6"/>
  <c r="M55" i="6"/>
  <c r="L54" i="6" s="1"/>
  <c r="D55" i="6"/>
  <c r="AC55" i="6" s="1"/>
  <c r="T55" i="6"/>
  <c r="AG55" i="6"/>
  <c r="J55" i="6" l="1"/>
  <c r="I55" i="6"/>
  <c r="U55" i="6"/>
  <c r="W55" i="6"/>
  <c r="X55" i="6" l="1"/>
  <c r="O56" i="6"/>
  <c r="AF56" i="6" l="1"/>
  <c r="P56" i="6"/>
  <c r="AD56" i="6" l="1"/>
  <c r="B56" i="6"/>
  <c r="K55" i="6" s="1"/>
  <c r="Q56" i="6"/>
  <c r="AA61" i="12" l="1"/>
  <c r="AA56" i="6"/>
  <c r="R56" i="6"/>
  <c r="AE56" i="6"/>
  <c r="C56" i="6"/>
  <c r="F56" i="6" l="1"/>
  <c r="M56" i="6" s="1"/>
  <c r="L55" i="6" s="1"/>
  <c r="AI56" i="6"/>
  <c r="S56" i="6"/>
  <c r="T56" i="6" l="1"/>
  <c r="AG56" i="6"/>
  <c r="AB56" i="6"/>
  <c r="D56" i="6"/>
  <c r="AC56" i="6" l="1"/>
  <c r="I56" i="6"/>
  <c r="J56" i="6"/>
  <c r="W56" i="6"/>
  <c r="U56" i="6"/>
  <c r="X56" i="6" l="1"/>
  <c r="O57" i="6"/>
  <c r="AA62" i="12" l="1"/>
  <c r="AF57" i="6"/>
  <c r="P57" i="6"/>
  <c r="Q57" i="6" l="1"/>
  <c r="AE57" i="6" s="1"/>
  <c r="AD57" i="6"/>
  <c r="B57" i="6"/>
  <c r="K56" i="6" s="1"/>
  <c r="R57" i="6"/>
  <c r="C57" i="6" l="1"/>
  <c r="AI57" i="6"/>
  <c r="S57" i="6"/>
  <c r="AA57" i="6"/>
  <c r="T57" i="6" l="1"/>
  <c r="AG57" i="6"/>
  <c r="F57" i="6"/>
  <c r="M57" i="6" s="1"/>
  <c r="L56" i="6" s="1"/>
  <c r="AA63" i="12" l="1"/>
  <c r="U57" i="6"/>
  <c r="W57" i="6"/>
  <c r="AB57" i="6"/>
  <c r="D57" i="6"/>
  <c r="AC57" i="6" l="1"/>
  <c r="I57" i="6"/>
  <c r="J57" i="6"/>
  <c r="X57" i="6"/>
  <c r="O58" i="6"/>
  <c r="AF58" i="6" l="1"/>
  <c r="P58" i="6"/>
  <c r="AD58" i="6" l="1"/>
  <c r="B58" i="6"/>
  <c r="K57" i="6" s="1"/>
  <c r="Q58" i="6"/>
  <c r="AE58" i="6" l="1"/>
  <c r="R58" i="6"/>
  <c r="C58" i="6" s="1"/>
  <c r="S58" i="6"/>
  <c r="AA58" i="6"/>
  <c r="AG58" i="6" l="1"/>
  <c r="T58" i="6"/>
  <c r="W58" i="6" s="1"/>
  <c r="F58" i="6"/>
  <c r="M58" i="6" s="1"/>
  <c r="L57" i="6" s="1"/>
  <c r="AI58" i="6"/>
  <c r="U58" i="6" l="1"/>
  <c r="AB58" i="6"/>
  <c r="D58" i="6"/>
  <c r="X58" i="6"/>
  <c r="O59" i="6"/>
  <c r="AA64" i="12" l="1"/>
  <c r="AF59" i="6"/>
  <c r="P59" i="6"/>
  <c r="AC58" i="6"/>
  <c r="I58" i="6"/>
  <c r="J58" i="6"/>
  <c r="B59" i="6" l="1"/>
  <c r="K58" i="6" s="1"/>
  <c r="AD59" i="6"/>
  <c r="Q59" i="6"/>
  <c r="R59" i="6" l="1"/>
  <c r="AE59" i="6"/>
  <c r="C59" i="6"/>
  <c r="AA59" i="6"/>
  <c r="F59" i="6" l="1"/>
  <c r="M59" i="6" s="1"/>
  <c r="L58" i="6" s="1"/>
  <c r="AI59" i="6"/>
  <c r="S59" i="6"/>
  <c r="T59" i="6" l="1"/>
  <c r="AG59" i="6"/>
  <c r="AB59" i="6"/>
  <c r="D59" i="6"/>
  <c r="AC59" i="6" l="1"/>
  <c r="I59" i="6"/>
  <c r="J59" i="6"/>
  <c r="W59" i="6"/>
  <c r="U59" i="6"/>
  <c r="X59" i="6" l="1"/>
  <c r="O60" i="6"/>
  <c r="AA65" i="12" l="1"/>
  <c r="AF60" i="6"/>
  <c r="P60" i="6"/>
  <c r="AD60" i="6" l="1"/>
  <c r="B60" i="6"/>
  <c r="K59" i="6" s="1"/>
  <c r="Q60" i="6"/>
  <c r="AA60" i="6" l="1"/>
  <c r="AE60" i="6"/>
  <c r="R60" i="6"/>
  <c r="C60" i="6"/>
  <c r="F60" i="6" l="1"/>
  <c r="M60" i="6" s="1"/>
  <c r="L59" i="6" s="1"/>
  <c r="AI60" i="6"/>
  <c r="S60" i="6"/>
  <c r="AA66" i="12" l="1"/>
  <c r="AG60" i="6"/>
  <c r="T60" i="6"/>
  <c r="AB60" i="6"/>
  <c r="D60" i="6"/>
  <c r="AC60" i="6" l="1"/>
  <c r="I60" i="6"/>
  <c r="J60" i="6"/>
  <c r="U60" i="6"/>
  <c r="W60" i="6"/>
  <c r="X60" i="6" l="1"/>
  <c r="O61" i="6"/>
  <c r="AF61" i="6" l="1"/>
  <c r="P61" i="6"/>
  <c r="AA67" i="12" l="1"/>
  <c r="AD61" i="6"/>
  <c r="B61" i="6"/>
  <c r="K60" i="6" s="1"/>
  <c r="Q61" i="6"/>
  <c r="AA61" i="6" l="1"/>
  <c r="R61" i="6"/>
  <c r="AE61" i="6"/>
  <c r="AI61" i="6" l="1"/>
  <c r="S61" i="6"/>
  <c r="C61" i="6"/>
  <c r="T61" i="6" l="1"/>
  <c r="AG61" i="6"/>
  <c r="F61" i="6"/>
  <c r="M61" i="6" s="1"/>
  <c r="L60" i="6" s="1"/>
  <c r="AA68" i="12" l="1"/>
  <c r="AB61" i="6"/>
  <c r="D61" i="6"/>
  <c r="U61" i="6"/>
  <c r="W61" i="6"/>
  <c r="X61" i="6" l="1"/>
  <c r="O62" i="6"/>
  <c r="AC61" i="6"/>
  <c r="I61" i="6"/>
  <c r="J61" i="6"/>
  <c r="AF62" i="6" l="1"/>
  <c r="P62" i="6"/>
  <c r="AD62" i="6" l="1"/>
  <c r="B62" i="6"/>
  <c r="K61" i="6" s="1"/>
  <c r="Q62" i="6"/>
  <c r="AA69" i="12" l="1"/>
  <c r="AA62" i="6"/>
  <c r="R62" i="6"/>
  <c r="AE62" i="6"/>
  <c r="AI62" i="6" l="1"/>
  <c r="S62" i="6"/>
  <c r="C62" i="6"/>
  <c r="AG62" i="6" l="1"/>
  <c r="T62" i="6"/>
  <c r="F62" i="6"/>
  <c r="M62" i="6" s="1"/>
  <c r="L61" i="6" s="1"/>
  <c r="AB62" i="6" l="1"/>
  <c r="D62" i="6"/>
  <c r="W62" i="6"/>
  <c r="U62" i="6"/>
  <c r="X62" i="6" l="1"/>
  <c r="O63" i="6"/>
  <c r="AC62" i="6"/>
  <c r="I62" i="6"/>
  <c r="J62" i="6"/>
  <c r="AF63" i="6" l="1"/>
  <c r="P63" i="6"/>
  <c r="AA70" i="12" l="1"/>
  <c r="B63" i="6"/>
  <c r="K62" i="6" s="1"/>
  <c r="AD63" i="6"/>
  <c r="Q63" i="6"/>
  <c r="AE63" i="6" l="1"/>
  <c r="R63" i="6"/>
  <c r="C63" i="6"/>
  <c r="AA63" i="6"/>
  <c r="F63" i="6" l="1"/>
  <c r="M63" i="6" s="1"/>
  <c r="L62" i="6" s="1"/>
  <c r="AI63" i="6"/>
  <c r="S63" i="6"/>
  <c r="T63" i="6" l="1"/>
  <c r="AG63" i="6"/>
  <c r="AB63" i="6"/>
  <c r="D63" i="6"/>
  <c r="AC63" i="6" l="1"/>
  <c r="I63" i="6"/>
  <c r="J63" i="6"/>
  <c r="W63" i="6"/>
  <c r="U63" i="6"/>
  <c r="X63" i="6" l="1"/>
  <c r="O64" i="6"/>
  <c r="AF64" i="6" l="1"/>
  <c r="P64" i="6"/>
  <c r="AA71" i="12" l="1"/>
  <c r="AD64" i="6"/>
  <c r="B64" i="6"/>
  <c r="K63" i="6" s="1"/>
  <c r="Q64" i="6"/>
  <c r="AA64" i="6" l="1"/>
  <c r="R64" i="6"/>
  <c r="AE64" i="6"/>
  <c r="AI64" i="6" l="1"/>
  <c r="S64" i="6"/>
  <c r="C64" i="6"/>
  <c r="AG64" i="6" l="1"/>
  <c r="T64" i="6"/>
  <c r="F64" i="6"/>
  <c r="M64" i="6" s="1"/>
  <c r="L63" i="6" s="1"/>
  <c r="AB64" i="6" l="1"/>
  <c r="D64" i="6"/>
  <c r="U64" i="6"/>
  <c r="W64" i="6"/>
  <c r="X64" i="6" l="1"/>
  <c r="O65" i="6"/>
  <c r="AC64" i="6"/>
  <c r="I64" i="6"/>
  <c r="J64" i="6"/>
  <c r="AF65" i="6" l="1"/>
  <c r="P65" i="6"/>
  <c r="AA72" i="12" l="1"/>
  <c r="B65" i="6"/>
  <c r="K64" i="6" s="1"/>
  <c r="AD65" i="6"/>
  <c r="Q65" i="6"/>
  <c r="AE65" i="6" l="1"/>
  <c r="R65" i="6"/>
  <c r="C65" i="6"/>
  <c r="AA65" i="6"/>
  <c r="AI65" i="6" l="1"/>
  <c r="S65" i="6"/>
  <c r="F65" i="6"/>
  <c r="M65" i="6" s="1"/>
  <c r="L64" i="6" s="1"/>
  <c r="AG65" i="6" l="1"/>
  <c r="T65" i="6"/>
  <c r="AB65" i="6"/>
  <c r="D65" i="6"/>
  <c r="AC65" i="6" l="1"/>
  <c r="I65" i="6"/>
  <c r="J65" i="6"/>
  <c r="U65" i="6"/>
  <c r="W65" i="6"/>
  <c r="AA73" i="12" l="1"/>
  <c r="X65" i="6"/>
  <c r="O66" i="6"/>
  <c r="AF66" i="6" l="1"/>
  <c r="P66" i="6"/>
  <c r="AD66" i="6" l="1"/>
  <c r="B66" i="6"/>
  <c r="K65" i="6" s="1"/>
  <c r="Q66" i="6"/>
  <c r="AA66" i="6" l="1"/>
  <c r="AE66" i="6"/>
  <c r="R66" i="6"/>
  <c r="C66" i="6"/>
  <c r="AA74" i="12" l="1"/>
  <c r="F66" i="6"/>
  <c r="M66" i="6" s="1"/>
  <c r="L65" i="6" s="1"/>
  <c r="AI66" i="6"/>
  <c r="S66" i="6"/>
  <c r="AG66" i="6" l="1"/>
  <c r="T66" i="6"/>
  <c r="AB66" i="6"/>
  <c r="D66" i="6"/>
  <c r="AC66" i="6" l="1"/>
  <c r="I66" i="6"/>
  <c r="J66" i="6"/>
  <c r="U66" i="6"/>
  <c r="W66" i="6"/>
  <c r="X66" i="6" l="1"/>
  <c r="O67" i="6"/>
  <c r="AA75" i="12" l="1"/>
  <c r="AF67" i="6"/>
  <c r="P67" i="6"/>
  <c r="B67" i="6" l="1"/>
  <c r="K66" i="6" s="1"/>
  <c r="AD67" i="6"/>
  <c r="Q67" i="6"/>
  <c r="AA67" i="6" l="1"/>
  <c r="AE67" i="6"/>
  <c r="R67" i="6"/>
  <c r="S67" i="6" s="1"/>
  <c r="C67" i="6"/>
  <c r="AG67" i="6" l="1"/>
  <c r="T67" i="6"/>
  <c r="W67" i="6" s="1"/>
  <c r="F67" i="6"/>
  <c r="M67" i="6" s="1"/>
  <c r="L66" i="6" s="1"/>
  <c r="AI67" i="6"/>
  <c r="U67" i="6" l="1"/>
  <c r="X67" i="6"/>
  <c r="O68" i="6"/>
  <c r="AB67" i="6"/>
  <c r="D67" i="6"/>
  <c r="AA76" i="12" l="1"/>
  <c r="AC67" i="6"/>
  <c r="I67" i="6"/>
  <c r="J67" i="6"/>
  <c r="AF68" i="6"/>
  <c r="P68" i="6"/>
  <c r="B68" i="6" l="1"/>
  <c r="K67" i="6" s="1"/>
  <c r="AD68" i="6"/>
  <c r="Q68" i="6"/>
  <c r="R68" i="6" l="1"/>
  <c r="AE68" i="6"/>
  <c r="C68" i="6"/>
  <c r="AA68" i="6"/>
  <c r="F68" i="6" l="1"/>
  <c r="M68" i="6" s="1"/>
  <c r="L67" i="6" s="1"/>
  <c r="AI68" i="6"/>
  <c r="S68" i="6"/>
  <c r="AG68" i="6" l="1"/>
  <c r="T68" i="6"/>
  <c r="AB68" i="6"/>
  <c r="D68" i="6"/>
  <c r="U68" i="6" l="1"/>
  <c r="W68" i="6"/>
  <c r="AC68" i="6"/>
  <c r="I68" i="6"/>
  <c r="J68" i="6"/>
  <c r="X68" i="6" l="1"/>
  <c r="O69" i="6"/>
  <c r="AA77" i="12" l="1"/>
  <c r="AF69" i="6"/>
  <c r="P69" i="6"/>
  <c r="B69" i="6" l="1"/>
  <c r="K68" i="6" s="1"/>
  <c r="AD69" i="6"/>
  <c r="Q69" i="6"/>
  <c r="AE69" i="6" l="1"/>
  <c r="R69" i="6"/>
  <c r="C69" i="6" s="1"/>
  <c r="AA69" i="6"/>
  <c r="F69" i="6" l="1"/>
  <c r="M69" i="6" s="1"/>
  <c r="L68" i="6" s="1"/>
  <c r="AI69" i="6"/>
  <c r="S69" i="6"/>
  <c r="AA78" i="12" l="1"/>
  <c r="T69" i="6"/>
  <c r="AG69" i="6"/>
  <c r="AB69" i="6"/>
  <c r="D69" i="6"/>
  <c r="AC69" i="6" l="1"/>
  <c r="I69" i="6"/>
  <c r="J69" i="6"/>
  <c r="W69" i="6"/>
  <c r="U69" i="6"/>
  <c r="X69" i="6" l="1"/>
  <c r="O70" i="6"/>
  <c r="AF70" i="6" l="1"/>
  <c r="P70" i="6"/>
  <c r="AD70" i="6" l="1"/>
  <c r="B70" i="6"/>
  <c r="K69" i="6" s="1"/>
  <c r="Q70" i="6"/>
  <c r="AA70" i="6" l="1"/>
  <c r="AE70" i="6"/>
  <c r="R70" i="6"/>
  <c r="C70" i="6"/>
  <c r="F70" i="6" l="1"/>
  <c r="M70" i="6" s="1"/>
  <c r="L69" i="6" s="1"/>
  <c r="AI70" i="6"/>
  <c r="S70" i="6"/>
  <c r="AA79" i="12" l="1"/>
  <c r="AG70" i="6"/>
  <c r="T70" i="6"/>
  <c r="AB70" i="6"/>
  <c r="D70" i="6"/>
  <c r="AC70" i="6" l="1"/>
  <c r="I70" i="6"/>
  <c r="J70" i="6"/>
  <c r="U70" i="6"/>
  <c r="W70" i="6"/>
  <c r="X70" i="6" l="1"/>
  <c r="O71" i="6"/>
  <c r="AF71" i="6" l="1"/>
  <c r="P71" i="6"/>
  <c r="AA80" i="12" l="1"/>
  <c r="B71" i="6"/>
  <c r="K70" i="6" s="1"/>
  <c r="AD71" i="6"/>
  <c r="Q71" i="6"/>
  <c r="R71" i="6" l="1"/>
  <c r="C71" i="6"/>
  <c r="AE71" i="6"/>
  <c r="AA71" i="6"/>
  <c r="F71" i="6" l="1"/>
  <c r="M71" i="6" s="1"/>
  <c r="L70" i="6" s="1"/>
  <c r="AI71" i="6"/>
  <c r="S71" i="6"/>
  <c r="T71" i="6" l="1"/>
  <c r="AG71" i="6"/>
  <c r="AB71" i="6"/>
  <c r="D71" i="6"/>
  <c r="AC71" i="6" l="1"/>
  <c r="I71" i="6"/>
  <c r="J71" i="6"/>
  <c r="U71" i="6"/>
  <c r="W71" i="6"/>
  <c r="X71" i="6" l="1"/>
  <c r="O72" i="6"/>
  <c r="AF72" i="6" l="1"/>
  <c r="P72" i="6"/>
  <c r="AA81" i="12" l="1"/>
  <c r="AD72" i="6"/>
  <c r="B72" i="6"/>
  <c r="K71" i="6" s="1"/>
  <c r="Q72" i="6"/>
  <c r="AA72" i="6" l="1"/>
  <c r="R72" i="6"/>
  <c r="AE72" i="6"/>
  <c r="AI72" i="6" l="1"/>
  <c r="S72" i="6"/>
  <c r="C72" i="6"/>
  <c r="AG72" i="6" l="1"/>
  <c r="T72" i="6"/>
  <c r="F72" i="6"/>
  <c r="M72" i="6" s="1"/>
  <c r="L71" i="6" s="1"/>
  <c r="AA82" i="12" l="1"/>
  <c r="AB72" i="6"/>
  <c r="D72" i="6"/>
  <c r="W72" i="6"/>
  <c r="U72" i="6"/>
  <c r="X72" i="6" l="1"/>
  <c r="O73" i="6"/>
  <c r="AC72" i="6"/>
  <c r="I72" i="6"/>
  <c r="J72" i="6"/>
  <c r="AF73" i="6" l="1"/>
  <c r="P73" i="6"/>
  <c r="B73" i="6" l="1"/>
  <c r="K72" i="6" s="1"/>
  <c r="AD73" i="6"/>
  <c r="Q73" i="6"/>
  <c r="AA83" i="12" l="1"/>
  <c r="AE73" i="6"/>
  <c r="R73" i="6"/>
  <c r="C73" i="6" s="1"/>
  <c r="AA73" i="6"/>
  <c r="F73" i="6" l="1"/>
  <c r="M73" i="6" s="1"/>
  <c r="L72" i="6" s="1"/>
  <c r="AI73" i="6"/>
  <c r="S73" i="6"/>
  <c r="T73" i="6" l="1"/>
  <c r="AG73" i="6"/>
  <c r="AB73" i="6"/>
  <c r="D73" i="6"/>
  <c r="AC73" i="6" l="1"/>
  <c r="I73" i="6"/>
  <c r="J73" i="6"/>
  <c r="W73" i="6"/>
  <c r="U73" i="6"/>
  <c r="X73" i="6" l="1"/>
  <c r="O74" i="6"/>
  <c r="AF74" i="6" l="1"/>
  <c r="P74" i="6"/>
  <c r="AA84" i="12" l="1"/>
  <c r="AD74" i="6"/>
  <c r="B74" i="6"/>
  <c r="K73" i="6" s="1"/>
  <c r="Q74" i="6"/>
  <c r="AA74" i="6" l="1"/>
  <c r="AE74" i="6"/>
  <c r="R74" i="6"/>
  <c r="C74" i="6" s="1"/>
  <c r="F74" i="6" l="1"/>
  <c r="M74" i="6" s="1"/>
  <c r="L73" i="6" s="1"/>
  <c r="AI74" i="6"/>
  <c r="S74" i="6"/>
  <c r="AG74" i="6" l="1"/>
  <c r="T74" i="6"/>
  <c r="AB74" i="6"/>
  <c r="D74" i="6"/>
  <c r="AC74" i="6" l="1"/>
  <c r="I74" i="6"/>
  <c r="J74" i="6"/>
  <c r="U74" i="6"/>
  <c r="W74" i="6"/>
  <c r="AA85" i="12" l="1"/>
  <c r="X74" i="6"/>
  <c r="O75" i="6"/>
  <c r="AF75" i="6" l="1"/>
  <c r="P75" i="6"/>
  <c r="B75" i="6" l="1"/>
  <c r="K74" i="6" s="1"/>
  <c r="AD75" i="6"/>
  <c r="Q75" i="6"/>
  <c r="AE75" i="6" l="1"/>
  <c r="R75" i="6"/>
  <c r="C75" i="6"/>
  <c r="AA75" i="6"/>
  <c r="F75" i="6" l="1"/>
  <c r="M75" i="6" s="1"/>
  <c r="L74" i="6" s="1"/>
  <c r="AI75" i="6"/>
  <c r="S75" i="6"/>
  <c r="AG75" i="6" l="1"/>
  <c r="T75" i="6"/>
  <c r="AB75" i="6"/>
  <c r="D75" i="6"/>
  <c r="AA86" i="12" l="1"/>
  <c r="AC75" i="6"/>
  <c r="I75" i="6"/>
  <c r="J75" i="6"/>
  <c r="U75" i="6"/>
  <c r="W75" i="6"/>
  <c r="X75" i="6" l="1"/>
  <c r="O76" i="6"/>
  <c r="AF76" i="6" l="1"/>
  <c r="P76" i="6"/>
  <c r="B76" i="6" l="1"/>
  <c r="K75" i="6" s="1"/>
  <c r="AD76" i="6"/>
  <c r="Q76" i="6"/>
  <c r="AE76" i="6" l="1"/>
  <c r="R76" i="6"/>
  <c r="C76" i="6" s="1"/>
  <c r="AA76" i="6"/>
  <c r="AI76" i="6" l="1"/>
  <c r="S76" i="6"/>
  <c r="F76" i="6"/>
  <c r="M76" i="6" s="1"/>
  <c r="L75" i="6" s="1"/>
  <c r="T76" i="6" l="1"/>
  <c r="AG76" i="6"/>
  <c r="AB76" i="6"/>
  <c r="D76" i="6"/>
  <c r="AA87" i="12" l="1"/>
  <c r="AC76" i="6"/>
  <c r="I76" i="6"/>
  <c r="J76" i="6"/>
  <c r="U76" i="6"/>
  <c r="W76" i="6"/>
  <c r="X76" i="6" l="1"/>
  <c r="O77" i="6"/>
  <c r="AF77" i="6" l="1"/>
  <c r="P77" i="6"/>
  <c r="AD77" i="6" l="1"/>
  <c r="B77" i="6"/>
  <c r="K76" i="6" s="1"/>
  <c r="Q77" i="6"/>
  <c r="AA88" i="12" l="1"/>
  <c r="AA77" i="6"/>
  <c r="AE77" i="6"/>
  <c r="R77" i="6"/>
  <c r="C77" i="6"/>
  <c r="F77" i="6" l="1"/>
  <c r="M77" i="6" s="1"/>
  <c r="L76" i="6" s="1"/>
  <c r="AI77" i="6"/>
  <c r="S77" i="6"/>
  <c r="AG77" i="6" l="1"/>
  <c r="T77" i="6"/>
  <c r="AB77" i="6"/>
  <c r="D77" i="6"/>
  <c r="AC77" i="6" l="1"/>
  <c r="I77" i="6"/>
  <c r="J77" i="6"/>
  <c r="W77" i="6"/>
  <c r="U77" i="6"/>
  <c r="AA89" i="12" l="1"/>
  <c r="X77" i="6"/>
  <c r="O78" i="6"/>
  <c r="AF78" i="6" l="1"/>
  <c r="P78" i="6"/>
  <c r="AD78" i="6" l="1"/>
  <c r="B78" i="6"/>
  <c r="K77" i="6" s="1"/>
  <c r="Q78" i="6"/>
  <c r="AA78" i="6" l="1"/>
  <c r="AE78" i="6"/>
  <c r="R78" i="6"/>
  <c r="C78" i="6"/>
  <c r="AA90" i="12" l="1"/>
  <c r="F78" i="6"/>
  <c r="M78" i="6" s="1"/>
  <c r="L77" i="6" s="1"/>
  <c r="AI78" i="6"/>
  <c r="S78" i="6"/>
  <c r="T78" i="6" l="1"/>
  <c r="AG78" i="6"/>
  <c r="AB78" i="6"/>
  <c r="D78" i="6"/>
  <c r="AC78" i="6" l="1"/>
  <c r="I78" i="6"/>
  <c r="J78" i="6"/>
  <c r="W78" i="6"/>
  <c r="U78" i="6"/>
  <c r="X78" i="6" l="1"/>
  <c r="O79" i="6"/>
  <c r="AA91" i="12" l="1"/>
  <c r="AF79" i="6"/>
  <c r="P79" i="6"/>
  <c r="AD79" i="6" l="1"/>
  <c r="B79" i="6"/>
  <c r="K78" i="6" s="1"/>
  <c r="Q79" i="6"/>
  <c r="AA79" i="6" l="1"/>
  <c r="R79" i="6"/>
  <c r="C79" i="6" s="1"/>
  <c r="AE79" i="6"/>
  <c r="F79" i="6" l="1"/>
  <c r="M79" i="6" s="1"/>
  <c r="L78" i="6" s="1"/>
  <c r="AI79" i="6"/>
  <c r="S79" i="6"/>
  <c r="AA92" i="12" l="1"/>
  <c r="AG79" i="6"/>
  <c r="T79" i="6"/>
  <c r="AB79" i="6"/>
  <c r="D79" i="6"/>
  <c r="AC79" i="6" l="1"/>
  <c r="I79" i="6"/>
  <c r="J79" i="6"/>
  <c r="U79" i="6"/>
  <c r="W79" i="6"/>
  <c r="X79" i="6" l="1"/>
  <c r="O80" i="6"/>
  <c r="AF80" i="6" l="1"/>
  <c r="P80" i="6"/>
  <c r="Q80" i="6" l="1"/>
  <c r="B80" i="6"/>
  <c r="K79" i="6" s="1"/>
  <c r="AD80" i="6"/>
  <c r="AA80" i="6" l="1"/>
  <c r="AE80" i="6"/>
  <c r="R80" i="6"/>
  <c r="C80" i="6"/>
  <c r="F80" i="6" l="1"/>
  <c r="M80" i="6" s="1"/>
  <c r="L79" i="6" s="1"/>
  <c r="AI80" i="6"/>
  <c r="S80" i="6"/>
  <c r="AA93" i="12" l="1"/>
  <c r="T80" i="6"/>
  <c r="AG80" i="6"/>
  <c r="AB80" i="6"/>
  <c r="D80" i="6"/>
  <c r="AC80" i="6" l="1"/>
  <c r="I80" i="6"/>
  <c r="J80" i="6"/>
  <c r="W80" i="6"/>
  <c r="U80" i="6"/>
  <c r="X80" i="6" l="1"/>
  <c r="O81" i="6"/>
  <c r="AF81" i="6" l="1"/>
  <c r="P81" i="6"/>
  <c r="Q81" i="6" l="1"/>
  <c r="AD81" i="6"/>
  <c r="B81" i="6"/>
  <c r="K80" i="6" s="1"/>
  <c r="AA81" i="6" l="1"/>
  <c r="AE81" i="6"/>
  <c r="R81" i="6"/>
  <c r="C81" i="6"/>
  <c r="F81" i="6" l="1"/>
  <c r="M81" i="6" s="1"/>
  <c r="L80" i="6" s="1"/>
  <c r="AI81" i="6"/>
  <c r="S81" i="6"/>
  <c r="T81" i="6" l="1"/>
  <c r="AG81" i="6"/>
  <c r="AB81" i="6"/>
  <c r="D81" i="6"/>
  <c r="AC81" i="6" l="1"/>
  <c r="I81" i="6"/>
  <c r="J81" i="6"/>
  <c r="W81" i="6"/>
  <c r="U81" i="6"/>
  <c r="X81" i="6" l="1"/>
  <c r="O82" i="6"/>
  <c r="AF82" i="6" l="1"/>
  <c r="P82" i="6"/>
  <c r="B82" i="6" l="1"/>
  <c r="K81" i="6" s="1"/>
  <c r="AD82" i="6"/>
  <c r="Q82" i="6"/>
  <c r="AE82" i="6" l="1"/>
  <c r="R82" i="6"/>
  <c r="C82" i="6" s="1"/>
  <c r="AA82" i="6"/>
  <c r="F82" i="6" l="1"/>
  <c r="M82" i="6" s="1"/>
  <c r="L81" i="6" s="1"/>
  <c r="AI82" i="6"/>
  <c r="S82" i="6"/>
  <c r="AG82" i="6" l="1"/>
  <c r="T82" i="6"/>
  <c r="AB82" i="6"/>
  <c r="D82" i="6"/>
  <c r="AC82" i="6" l="1"/>
  <c r="I82" i="6"/>
  <c r="J82" i="6"/>
  <c r="U82" i="6"/>
  <c r="W82" i="6"/>
  <c r="X82" i="6" l="1"/>
  <c r="O83" i="6"/>
  <c r="AF83" i="6" l="1"/>
  <c r="P83" i="6"/>
  <c r="B83" i="6" l="1"/>
  <c r="K82" i="6" s="1"/>
  <c r="AD83" i="6"/>
  <c r="Q83" i="6"/>
  <c r="R83" i="6" l="1"/>
  <c r="AE83" i="6"/>
  <c r="AA83" i="6"/>
  <c r="AI83" i="6" l="1"/>
  <c r="S83" i="6"/>
  <c r="C83" i="6"/>
  <c r="T83" i="6" l="1"/>
  <c r="AG83" i="6"/>
  <c r="F83" i="6"/>
  <c r="M83" i="6" s="1"/>
  <c r="L82" i="6" s="1"/>
  <c r="AB83" i="6" l="1"/>
  <c r="D83" i="6"/>
  <c r="W83" i="6"/>
  <c r="U83" i="6"/>
  <c r="X83" i="6" l="1"/>
  <c r="O84" i="6"/>
  <c r="AC83" i="6"/>
  <c r="I83" i="6"/>
  <c r="J83" i="6"/>
  <c r="AF84" i="6" l="1"/>
  <c r="P84" i="6"/>
  <c r="B84" i="6" l="1"/>
  <c r="K83" i="6" s="1"/>
  <c r="AD84" i="6"/>
  <c r="Q84" i="6"/>
  <c r="AE84" i="6" l="1"/>
  <c r="R84" i="6"/>
  <c r="AA84" i="6"/>
  <c r="C84" i="6" l="1"/>
  <c r="AI84" i="6"/>
  <c r="S84" i="6"/>
  <c r="AG84" i="6" l="1"/>
  <c r="T84" i="6"/>
  <c r="F84" i="6"/>
  <c r="M84" i="6" s="1"/>
  <c r="L83" i="6" s="1"/>
  <c r="AB84" i="6" l="1"/>
  <c r="D84" i="6"/>
  <c r="W84" i="6"/>
  <c r="U84" i="6"/>
  <c r="X84" i="6" l="1"/>
  <c r="O85" i="6"/>
  <c r="AC84" i="6"/>
  <c r="I84" i="6"/>
  <c r="J84" i="6"/>
  <c r="AF85" i="6" l="1"/>
  <c r="P85" i="6"/>
  <c r="Q85" i="6" l="1"/>
  <c r="B85" i="6"/>
  <c r="K84" i="6" s="1"/>
  <c r="AD85" i="6"/>
  <c r="AA85" i="6" l="1"/>
  <c r="R85" i="6"/>
  <c r="AE85" i="6"/>
  <c r="AI85" i="6" l="1"/>
  <c r="S85" i="6"/>
  <c r="C85" i="6"/>
  <c r="AG85" i="6" l="1"/>
  <c r="T85" i="6"/>
  <c r="F85" i="6"/>
  <c r="M85" i="6" s="1"/>
  <c r="L84" i="6" s="1"/>
  <c r="AB85" i="6" l="1"/>
  <c r="D85" i="6"/>
  <c r="U85" i="6"/>
  <c r="W85" i="6"/>
  <c r="X85" i="6" l="1"/>
  <c r="O86" i="6"/>
  <c r="AC85" i="6"/>
  <c r="I85" i="6"/>
  <c r="J85" i="6"/>
  <c r="AF86" i="6" l="1"/>
  <c r="P86" i="6"/>
  <c r="B86" i="6" l="1"/>
  <c r="K85" i="6" s="1"/>
  <c r="AD86" i="6"/>
  <c r="Q86" i="6"/>
  <c r="R86" i="6" l="1"/>
  <c r="AE86" i="6"/>
  <c r="C86" i="6"/>
  <c r="AA86" i="6"/>
  <c r="F86" i="6" l="1"/>
  <c r="M86" i="6" s="1"/>
  <c r="L85" i="6" s="1"/>
  <c r="AI86" i="6"/>
  <c r="S86" i="6"/>
  <c r="T86" i="6" l="1"/>
  <c r="AG86" i="6"/>
  <c r="AB86" i="6"/>
  <c r="D86" i="6"/>
  <c r="AC86" i="6" l="1"/>
  <c r="I86" i="6"/>
  <c r="J86" i="6"/>
  <c r="W86" i="6"/>
  <c r="U86" i="6"/>
  <c r="X86" i="6" l="1"/>
  <c r="O87" i="6"/>
  <c r="AF87" i="6" l="1"/>
  <c r="P87" i="6"/>
  <c r="Q87" i="6" l="1"/>
  <c r="AD87" i="6"/>
  <c r="B87" i="6"/>
  <c r="K86" i="6" s="1"/>
  <c r="AA87" i="6" l="1"/>
  <c r="AE87" i="6"/>
  <c r="R87" i="6"/>
  <c r="C87" i="6"/>
  <c r="F87" i="6" l="1"/>
  <c r="M87" i="6" s="1"/>
  <c r="L86" i="6" s="1"/>
  <c r="AI87" i="6"/>
  <c r="S87" i="6"/>
  <c r="T87" i="6" l="1"/>
  <c r="AG87" i="6"/>
  <c r="AB87" i="6"/>
  <c r="D87" i="6"/>
  <c r="AC87" i="6" l="1"/>
  <c r="I87" i="6"/>
  <c r="J87" i="6"/>
  <c r="U87" i="6"/>
  <c r="W87" i="6"/>
  <c r="X87" i="6" l="1"/>
  <c r="O88" i="6"/>
  <c r="AF88" i="6" l="1"/>
  <c r="P88" i="6"/>
  <c r="B88" i="6" l="1"/>
  <c r="K87" i="6" s="1"/>
  <c r="AD88" i="6"/>
  <c r="Q88" i="6"/>
  <c r="R88" i="6" l="1"/>
  <c r="AE88" i="6"/>
  <c r="C88" i="6"/>
  <c r="AA88" i="6"/>
  <c r="F88" i="6" l="1"/>
  <c r="M88" i="6" s="1"/>
  <c r="L87" i="6" s="1"/>
  <c r="AI88" i="6"/>
  <c r="S88" i="6"/>
  <c r="AG88" i="6" l="1"/>
  <c r="T88" i="6"/>
  <c r="AB88" i="6"/>
  <c r="D88" i="6"/>
  <c r="AC88" i="6" l="1"/>
  <c r="I88" i="6"/>
  <c r="J88" i="6"/>
  <c r="W88" i="6"/>
  <c r="U88" i="6"/>
  <c r="X88" i="6" l="1"/>
  <c r="O89" i="6"/>
  <c r="AF89" i="6" l="1"/>
  <c r="P89" i="6"/>
  <c r="B89" i="6" l="1"/>
  <c r="K88" i="6" s="1"/>
  <c r="AD89" i="6"/>
  <c r="Q89" i="6"/>
  <c r="AE89" i="6" l="1"/>
  <c r="R89" i="6"/>
  <c r="AA89" i="6"/>
  <c r="C89" i="6" l="1"/>
  <c r="AI89" i="6"/>
  <c r="S89" i="6"/>
  <c r="T89" i="6" l="1"/>
  <c r="AG89" i="6"/>
  <c r="F89" i="6"/>
  <c r="M89" i="6" s="1"/>
  <c r="L88" i="6" s="1"/>
  <c r="AB89" i="6" l="1"/>
  <c r="D89" i="6"/>
  <c r="U89" i="6"/>
  <c r="W89" i="6"/>
  <c r="X89" i="6" l="1"/>
  <c r="O90" i="6"/>
  <c r="AC89" i="6"/>
  <c r="I89" i="6"/>
  <c r="J89" i="6"/>
  <c r="AF90" i="6" l="1"/>
  <c r="P90" i="6"/>
  <c r="Q90" i="6" l="1"/>
  <c r="AD90" i="6"/>
  <c r="B90" i="6"/>
  <c r="K89" i="6" s="1"/>
  <c r="AA90" i="6" l="1"/>
  <c r="R90" i="6"/>
  <c r="AE90" i="6"/>
  <c r="AI90" i="6" l="1"/>
  <c r="S90" i="6"/>
  <c r="C90" i="6"/>
  <c r="F90" i="6" l="1"/>
  <c r="M90" i="6" s="1"/>
  <c r="L89" i="6" s="1"/>
  <c r="AG90" i="6"/>
  <c r="T90" i="6"/>
  <c r="U90" i="6" l="1"/>
  <c r="W90" i="6"/>
  <c r="AB90" i="6"/>
  <c r="D90" i="6"/>
  <c r="AC90" i="6" l="1"/>
  <c r="I90" i="6"/>
  <c r="J90" i="6"/>
  <c r="X90" i="6"/>
  <c r="O91" i="6"/>
  <c r="AF91" i="6" l="1"/>
  <c r="P91" i="6"/>
  <c r="B91" i="6" l="1"/>
  <c r="K90" i="6" s="1"/>
  <c r="AD91" i="6"/>
  <c r="Q91" i="6"/>
  <c r="AE91" i="6" l="1"/>
  <c r="R91" i="6"/>
  <c r="AA91" i="6"/>
  <c r="AI91" i="6" l="1"/>
  <c r="S91" i="6"/>
  <c r="C91" i="6"/>
  <c r="T91" i="6" l="1"/>
  <c r="AG91" i="6"/>
  <c r="F91" i="6"/>
  <c r="M91" i="6" s="1"/>
  <c r="L90" i="6" s="1"/>
  <c r="AB91" i="6" l="1"/>
  <c r="D91" i="6"/>
  <c r="U91" i="6"/>
  <c r="W91" i="6"/>
  <c r="X91" i="6" l="1"/>
  <c r="O92" i="6"/>
  <c r="AC91" i="6"/>
  <c r="I91" i="6"/>
  <c r="J91" i="6"/>
  <c r="AF92" i="6" l="1"/>
  <c r="P92" i="6"/>
  <c r="B92" i="6" l="1"/>
  <c r="K91" i="6" s="1"/>
  <c r="AD92" i="6"/>
  <c r="Q92" i="6"/>
  <c r="AE92" i="6" l="1"/>
  <c r="R92" i="6"/>
  <c r="C92" i="6" s="1"/>
  <c r="AA92" i="6"/>
  <c r="F92" i="6" l="1"/>
  <c r="M92" i="6" s="1"/>
  <c r="L91" i="6" s="1"/>
  <c r="AI92" i="6"/>
  <c r="S92" i="6"/>
  <c r="AG92" i="6" l="1"/>
  <c r="T92" i="6"/>
  <c r="AB92" i="6"/>
  <c r="D92" i="6"/>
  <c r="AC92" i="6" l="1"/>
  <c r="I92" i="6"/>
  <c r="J92" i="6"/>
  <c r="W92" i="6"/>
  <c r="U92" i="6"/>
  <c r="X92" i="6" l="1"/>
  <c r="O93" i="6"/>
  <c r="AF93" i="6" l="1"/>
  <c r="P93" i="6"/>
  <c r="B93" i="6" l="1"/>
  <c r="K92" i="6" s="1"/>
  <c r="AD93" i="6"/>
  <c r="Q93" i="6"/>
  <c r="AE93" i="6" l="1"/>
  <c r="R93" i="6"/>
  <c r="S93" i="6"/>
  <c r="AA93" i="6"/>
  <c r="T93" i="6" l="1"/>
  <c r="W93" i="6" s="1"/>
  <c r="X93" i="6" s="1"/>
  <c r="AG93" i="6"/>
  <c r="AI93" i="6"/>
  <c r="U93" i="6"/>
  <c r="C93" i="6"/>
  <c r="F93" i="6" l="1"/>
  <c r="M93" i="6" s="1"/>
  <c r="L93" i="6" l="1"/>
  <c r="L92" i="6"/>
  <c r="AB93" i="6"/>
  <c r="D93" i="6"/>
  <c r="K93" i="6" s="1"/>
  <c r="AC93" i="6" l="1"/>
  <c r="I93" i="6"/>
  <c r="J93" i="6"/>
  <c r="K12" i="12"/>
  <c r="M12" i="12"/>
  <c r="C12" i="12"/>
  <c r="J12" i="12" s="1"/>
  <c r="I12" i="12" l="1"/>
  <c r="R12" i="12"/>
  <c r="C13" i="12"/>
  <c r="S12" i="12" l="1"/>
  <c r="T12" i="12" s="1"/>
  <c r="U12" i="12" s="1"/>
  <c r="C14" i="12"/>
  <c r="C15" i="12" l="1"/>
  <c r="AB13" i="12"/>
  <c r="D13" i="12"/>
  <c r="X12" i="12" l="1"/>
  <c r="AB14" i="12"/>
  <c r="D14" i="12"/>
  <c r="K13" i="12"/>
  <c r="I13" i="12"/>
  <c r="AC13" i="12"/>
  <c r="J13" i="12"/>
  <c r="C16" i="12"/>
  <c r="AB15" i="12" l="1"/>
  <c r="D15" i="12"/>
  <c r="C17" i="12"/>
  <c r="AF13" i="12"/>
  <c r="I14" i="12"/>
  <c r="AC14" i="12"/>
  <c r="K14" i="12"/>
  <c r="J14" i="12"/>
  <c r="AB16" i="12" l="1"/>
  <c r="D16" i="12"/>
  <c r="C18" i="12"/>
  <c r="AE13" i="12"/>
  <c r="R13" i="12"/>
  <c r="AC15" i="12"/>
  <c r="I15" i="12"/>
  <c r="K15" i="12"/>
  <c r="J15" i="12"/>
  <c r="AD13" i="12"/>
  <c r="M13" i="12"/>
  <c r="L12" i="12" s="1"/>
  <c r="AB17" i="12" l="1"/>
  <c r="D17" i="12"/>
  <c r="AI13" i="12"/>
  <c r="C19" i="12"/>
  <c r="K16" i="12"/>
  <c r="AC16" i="12"/>
  <c r="I16" i="12"/>
  <c r="J16" i="12"/>
  <c r="S13" i="12"/>
  <c r="AG13" i="12" l="1"/>
  <c r="T13" i="12"/>
  <c r="D18" i="12"/>
  <c r="AB18" i="12"/>
  <c r="I17" i="12"/>
  <c r="AC17" i="12"/>
  <c r="K17" i="12"/>
  <c r="J17" i="12"/>
  <c r="C20" i="12"/>
  <c r="AB19" i="12" l="1"/>
  <c r="D19" i="12"/>
  <c r="C21" i="12"/>
  <c r="U13" i="12"/>
  <c r="AJ13" i="12"/>
  <c r="AC18" i="12"/>
  <c r="K18" i="12"/>
  <c r="I18" i="12"/>
  <c r="J18" i="12"/>
  <c r="D20" i="12" l="1"/>
  <c r="AB20" i="12"/>
  <c r="C22" i="12"/>
  <c r="AC19" i="12"/>
  <c r="K19" i="12"/>
  <c r="I19" i="12"/>
  <c r="J19" i="12"/>
  <c r="X13" i="12"/>
  <c r="C23" i="12" l="1"/>
  <c r="AF14" i="12"/>
  <c r="AB21" i="12"/>
  <c r="D21" i="12"/>
  <c r="AC20" i="12"/>
  <c r="K20" i="12"/>
  <c r="I20" i="12"/>
  <c r="J20" i="12"/>
  <c r="AD14" i="12" l="1"/>
  <c r="M14" i="12"/>
  <c r="L13" i="12" s="1"/>
  <c r="AB22" i="12"/>
  <c r="D22" i="12"/>
  <c r="C24" i="12"/>
  <c r="K21" i="12"/>
  <c r="I21" i="12"/>
  <c r="AC21" i="12"/>
  <c r="J21" i="12"/>
  <c r="C25" i="12" l="1"/>
  <c r="K22" i="12"/>
  <c r="I22" i="12"/>
  <c r="AC22" i="12"/>
  <c r="J22" i="12"/>
  <c r="AE14" i="12"/>
  <c r="R14" i="12"/>
  <c r="D23" i="12"/>
  <c r="AB23" i="12"/>
  <c r="D24" i="12" l="1"/>
  <c r="AB24" i="12"/>
  <c r="AI14" i="12"/>
  <c r="AC23" i="12"/>
  <c r="K23" i="12"/>
  <c r="I23" i="12"/>
  <c r="J23" i="12"/>
  <c r="C26" i="12"/>
  <c r="S14" i="12"/>
  <c r="AB25" i="12" l="1"/>
  <c r="D25" i="12"/>
  <c r="C27" i="12"/>
  <c r="T14" i="12"/>
  <c r="AG14" i="12"/>
  <c r="K24" i="12"/>
  <c r="AC24" i="12"/>
  <c r="I24" i="12"/>
  <c r="J24" i="12"/>
  <c r="C28" i="12" l="1"/>
  <c r="AB26" i="12"/>
  <c r="D26" i="12"/>
  <c r="K25" i="12"/>
  <c r="I25" i="12"/>
  <c r="AC25" i="12"/>
  <c r="J25" i="12"/>
  <c r="U14" i="12"/>
  <c r="AJ14" i="12"/>
  <c r="D27" i="12" l="1"/>
  <c r="AB27" i="12"/>
  <c r="X14" i="12"/>
  <c r="K26" i="12"/>
  <c r="I26" i="12"/>
  <c r="AC26" i="12"/>
  <c r="J26" i="12"/>
  <c r="C29" i="12"/>
  <c r="D28" i="12" l="1"/>
  <c r="AB28" i="12"/>
  <c r="AF15" i="12"/>
  <c r="C30" i="12"/>
  <c r="K27" i="12"/>
  <c r="I27" i="12"/>
  <c r="AC27" i="12"/>
  <c r="J27" i="12"/>
  <c r="M15" i="12" l="1"/>
  <c r="L14" i="12" s="1"/>
  <c r="AD15" i="12"/>
  <c r="C31" i="12"/>
  <c r="AB29" i="12"/>
  <c r="D29" i="12"/>
  <c r="K28" i="12"/>
  <c r="I28" i="12"/>
  <c r="AC28" i="12"/>
  <c r="J28" i="12"/>
  <c r="AB30" i="12" l="1"/>
  <c r="D30" i="12"/>
  <c r="C32" i="12"/>
  <c r="AE15" i="12"/>
  <c r="R15" i="12"/>
  <c r="K29" i="12"/>
  <c r="I29" i="12"/>
  <c r="AC29" i="12"/>
  <c r="J29" i="12"/>
  <c r="C33" i="12" l="1"/>
  <c r="K30" i="12"/>
  <c r="I30" i="12"/>
  <c r="AC30" i="12"/>
  <c r="J30" i="12"/>
  <c r="AI15" i="12"/>
  <c r="S15" i="12"/>
  <c r="AB31" i="12"/>
  <c r="D31" i="12"/>
  <c r="AB32" i="12" l="1"/>
  <c r="D32" i="12"/>
  <c r="T15" i="12"/>
  <c r="AG15" i="12"/>
  <c r="K31" i="12"/>
  <c r="AC31" i="12"/>
  <c r="I31" i="12"/>
  <c r="J31" i="12"/>
  <c r="C34" i="12"/>
  <c r="AJ15" i="12" l="1"/>
  <c r="U15" i="12"/>
  <c r="D33" i="12"/>
  <c r="AB33" i="12"/>
  <c r="C35" i="12"/>
  <c r="K32" i="12"/>
  <c r="I32" i="12"/>
  <c r="AC32" i="12"/>
  <c r="J32" i="12"/>
  <c r="AC33" i="12" l="1"/>
  <c r="K33" i="12"/>
  <c r="I33" i="12"/>
  <c r="J33" i="12"/>
  <c r="C36" i="12"/>
  <c r="D34" i="12"/>
  <c r="AB34" i="12"/>
  <c r="X15" i="12"/>
  <c r="AC34" i="12" l="1"/>
  <c r="K34" i="12"/>
  <c r="I34" i="12"/>
  <c r="J34" i="12"/>
  <c r="D35" i="12"/>
  <c r="AB35" i="12"/>
  <c r="AF16" i="12"/>
  <c r="C37" i="12"/>
  <c r="M16" i="12" l="1"/>
  <c r="L15" i="12" s="1"/>
  <c r="AD16" i="12"/>
  <c r="S16" i="12"/>
  <c r="R16" i="12"/>
  <c r="AE16" i="12"/>
  <c r="AB36" i="12"/>
  <c r="D36" i="12"/>
  <c r="C38" i="12"/>
  <c r="I35" i="12"/>
  <c r="K35" i="12"/>
  <c r="AC35" i="12"/>
  <c r="J35" i="12"/>
  <c r="AB37" i="12" l="1"/>
  <c r="D37" i="12"/>
  <c r="T16" i="12"/>
  <c r="AJ16" i="12" s="1"/>
  <c r="AG16" i="12"/>
  <c r="C39" i="12"/>
  <c r="AI16" i="12"/>
  <c r="I36" i="12"/>
  <c r="AC36" i="12"/>
  <c r="K36" i="12"/>
  <c r="J36" i="12"/>
  <c r="U16" i="12" l="1"/>
  <c r="C40" i="12"/>
  <c r="AB38" i="12"/>
  <c r="D38" i="12"/>
  <c r="I37" i="12"/>
  <c r="AC37" i="12"/>
  <c r="K37" i="12"/>
  <c r="J37" i="12"/>
  <c r="X16" i="12"/>
  <c r="AB39" i="12" l="1"/>
  <c r="D39" i="12"/>
  <c r="AF17" i="12"/>
  <c r="I38" i="12"/>
  <c r="AC38" i="12"/>
  <c r="K38" i="12"/>
  <c r="J38" i="12"/>
  <c r="C41" i="12"/>
  <c r="R17" i="12" l="1"/>
  <c r="AE17" i="12"/>
  <c r="S17" i="12"/>
  <c r="AD17" i="12"/>
  <c r="M17" i="12"/>
  <c r="L16" i="12" s="1"/>
  <c r="I39" i="12"/>
  <c r="AC39" i="12"/>
  <c r="K39" i="12"/>
  <c r="J39" i="12"/>
  <c r="D40" i="12"/>
  <c r="AB40" i="12"/>
  <c r="C42" i="12"/>
  <c r="T17" i="12" l="1"/>
  <c r="AG17" i="12"/>
  <c r="I40" i="12"/>
  <c r="AC40" i="12"/>
  <c r="K40" i="12"/>
  <c r="J40" i="12"/>
  <c r="D41" i="12"/>
  <c r="AB41" i="12"/>
  <c r="C43" i="12"/>
  <c r="AJ17" i="12"/>
  <c r="AI17" i="12"/>
  <c r="U17" i="12"/>
  <c r="I41" i="12" l="1"/>
  <c r="AC41" i="12"/>
  <c r="K41" i="12"/>
  <c r="J41" i="12"/>
  <c r="AB42" i="12"/>
  <c r="D42" i="12"/>
  <c r="X17" i="12"/>
  <c r="C44" i="12"/>
  <c r="AB43" i="12" l="1"/>
  <c r="D43" i="12"/>
  <c r="AF18" i="12"/>
  <c r="C45" i="12"/>
  <c r="I42" i="12"/>
  <c r="AC42" i="12"/>
  <c r="K42" i="12"/>
  <c r="J42" i="12"/>
  <c r="AD18" i="12" l="1"/>
  <c r="M18" i="12"/>
  <c r="L17" i="12" s="1"/>
  <c r="AC43" i="12"/>
  <c r="K43" i="12"/>
  <c r="I43" i="12"/>
  <c r="J43" i="12"/>
  <c r="C46" i="12"/>
  <c r="AB44" i="12"/>
  <c r="D44" i="12"/>
  <c r="AE18" i="12" l="1"/>
  <c r="R18" i="12"/>
  <c r="AB45" i="12"/>
  <c r="D45" i="12"/>
  <c r="I44" i="12"/>
  <c r="AC44" i="12"/>
  <c r="K44" i="12"/>
  <c r="J44" i="12"/>
  <c r="C47" i="12"/>
  <c r="AB46" i="12" l="1"/>
  <c r="D46" i="12"/>
  <c r="AI18" i="12"/>
  <c r="S18" i="12"/>
  <c r="I45" i="12"/>
  <c r="AC45" i="12"/>
  <c r="K45" i="12"/>
  <c r="J45" i="12"/>
  <c r="C48" i="12"/>
  <c r="I46" i="12" l="1"/>
  <c r="AC46" i="12"/>
  <c r="K46" i="12"/>
  <c r="J46" i="12"/>
  <c r="T18" i="12"/>
  <c r="AG18" i="12"/>
  <c r="C49" i="12"/>
  <c r="AB47" i="12"/>
  <c r="D47" i="12"/>
  <c r="I47" i="12" l="1"/>
  <c r="AC47" i="12"/>
  <c r="K47" i="12"/>
  <c r="J47" i="12"/>
  <c r="C50" i="12"/>
  <c r="AB48" i="12"/>
  <c r="D48" i="12"/>
  <c r="U18" i="12"/>
  <c r="AJ18" i="12"/>
  <c r="D49" i="12" l="1"/>
  <c r="AB49" i="12"/>
  <c r="X18" i="12"/>
  <c r="C51" i="12"/>
  <c r="I48" i="12"/>
  <c r="AC48" i="12"/>
  <c r="K48" i="12"/>
  <c r="J48" i="12"/>
  <c r="AB50" i="12" l="1"/>
  <c r="D50" i="12"/>
  <c r="AF19" i="12"/>
  <c r="C52" i="12"/>
  <c r="AC49" i="12"/>
  <c r="I49" i="12"/>
  <c r="K49" i="12"/>
  <c r="J49" i="12"/>
  <c r="AE19" i="12" l="1"/>
  <c r="R19" i="12"/>
  <c r="S19" i="12" s="1"/>
  <c r="D51" i="12"/>
  <c r="AB51" i="12"/>
  <c r="AD19" i="12"/>
  <c r="M19" i="12"/>
  <c r="L18" i="12" s="1"/>
  <c r="AC50" i="12"/>
  <c r="K50" i="12"/>
  <c r="I50" i="12"/>
  <c r="J50" i="12"/>
  <c r="C53" i="12"/>
  <c r="AB52" i="12" l="1"/>
  <c r="D52" i="12"/>
  <c r="I51" i="12"/>
  <c r="AC51" i="12"/>
  <c r="K51" i="12"/>
  <c r="J51" i="12"/>
  <c r="AG19" i="12"/>
  <c r="T19" i="12"/>
  <c r="AI19" i="12"/>
  <c r="C54" i="12"/>
  <c r="X19" i="12" l="1"/>
  <c r="AJ19" i="12"/>
  <c r="U19" i="12"/>
  <c r="AC52" i="12"/>
  <c r="K52" i="12"/>
  <c r="I52" i="12"/>
  <c r="J52" i="12"/>
  <c r="AB53" i="12"/>
  <c r="D53" i="12"/>
  <c r="C55" i="12"/>
  <c r="AF20" i="12" l="1"/>
  <c r="AB54" i="12"/>
  <c r="D54" i="12"/>
  <c r="AC53" i="12"/>
  <c r="K53" i="12"/>
  <c r="I53" i="12"/>
  <c r="J53" i="12"/>
  <c r="C56" i="12"/>
  <c r="AE20" i="12" l="1"/>
  <c r="R20" i="12"/>
  <c r="D55" i="12"/>
  <c r="AB55" i="12"/>
  <c r="AD20" i="12"/>
  <c r="M20" i="12"/>
  <c r="L19" i="12" s="1"/>
  <c r="S20" i="12"/>
  <c r="K54" i="12"/>
  <c r="AC54" i="12"/>
  <c r="I54" i="12"/>
  <c r="J54" i="12"/>
  <c r="C57" i="12"/>
  <c r="I55" i="12" l="1"/>
  <c r="AC55" i="12"/>
  <c r="K55" i="12"/>
  <c r="J55" i="12"/>
  <c r="T20" i="12"/>
  <c r="AG20" i="12"/>
  <c r="AB56" i="12"/>
  <c r="D56" i="12"/>
  <c r="AJ20" i="12"/>
  <c r="U20" i="12"/>
  <c r="AI20" i="12"/>
  <c r="C58" i="12"/>
  <c r="AC56" i="12" l="1"/>
  <c r="K56" i="12"/>
  <c r="I56" i="12"/>
  <c r="J56" i="12"/>
  <c r="AB57" i="12"/>
  <c r="D57" i="12"/>
  <c r="C59" i="12"/>
  <c r="X20" i="12"/>
  <c r="AF21" i="12" l="1"/>
  <c r="AB58" i="12"/>
  <c r="D58" i="12"/>
  <c r="AC57" i="12"/>
  <c r="K57" i="12"/>
  <c r="I57" i="12"/>
  <c r="J57" i="12"/>
  <c r="C60" i="12"/>
  <c r="R21" i="12" l="1"/>
  <c r="AE21" i="12"/>
  <c r="D59" i="12"/>
  <c r="AB59" i="12"/>
  <c r="I58" i="12"/>
  <c r="K58" i="12"/>
  <c r="AC58" i="12"/>
  <c r="J58" i="12"/>
  <c r="S21" i="12"/>
  <c r="M21" i="12"/>
  <c r="L20" i="12" s="1"/>
  <c r="AD21" i="12"/>
  <c r="C61" i="12"/>
  <c r="I59" i="12" l="1"/>
  <c r="AC59" i="12"/>
  <c r="K59" i="12"/>
  <c r="J59" i="12"/>
  <c r="AB60" i="12"/>
  <c r="D60" i="12"/>
  <c r="C62" i="12"/>
  <c r="T21" i="12"/>
  <c r="U21" i="12" s="1"/>
  <c r="AG21" i="12"/>
  <c r="AI21" i="12"/>
  <c r="X21" i="12" l="1"/>
  <c r="I60" i="12"/>
  <c r="K60" i="12"/>
  <c r="AC60" i="12"/>
  <c r="J60" i="12"/>
  <c r="C63" i="12"/>
  <c r="AB61" i="12"/>
  <c r="D61" i="12"/>
  <c r="C64" i="12" l="1"/>
  <c r="AF22" i="12"/>
  <c r="I61" i="12"/>
  <c r="K61" i="12"/>
  <c r="AC61" i="12"/>
  <c r="J61" i="12"/>
  <c r="AB62" i="12"/>
  <c r="D62" i="12"/>
  <c r="R22" i="12" l="1"/>
  <c r="AE22" i="12"/>
  <c r="C65" i="12"/>
  <c r="S22" i="12"/>
  <c r="M22" i="12"/>
  <c r="L21" i="12" s="1"/>
  <c r="AD22" i="12"/>
  <c r="AC62" i="12"/>
  <c r="K62" i="12"/>
  <c r="I62" i="12"/>
  <c r="J62" i="12"/>
  <c r="AB63" i="12"/>
  <c r="D63" i="12"/>
  <c r="AB64" i="12" l="1"/>
  <c r="D64" i="12"/>
  <c r="AC63" i="12"/>
  <c r="K63" i="12"/>
  <c r="I63" i="12"/>
  <c r="J63" i="12"/>
  <c r="C66" i="12"/>
  <c r="AG22" i="12"/>
  <c r="T22" i="12"/>
  <c r="U22" i="12"/>
  <c r="AI22" i="12"/>
  <c r="X22" i="12" l="1"/>
  <c r="AB65" i="12"/>
  <c r="D65" i="12"/>
  <c r="I64" i="12"/>
  <c r="K64" i="12"/>
  <c r="AC64" i="12"/>
  <c r="J64" i="12"/>
  <c r="C67" i="12"/>
  <c r="D66" i="12" l="1"/>
  <c r="AB66" i="12"/>
  <c r="AC65" i="12"/>
  <c r="K65" i="12"/>
  <c r="I65" i="12"/>
  <c r="J65" i="12"/>
  <c r="AF23" i="12"/>
  <c r="C68" i="12"/>
  <c r="M23" i="12" l="1"/>
  <c r="L22" i="12" s="1"/>
  <c r="AD23" i="12"/>
  <c r="C69" i="12"/>
  <c r="AB67" i="12"/>
  <c r="D67" i="12"/>
  <c r="AC66" i="12"/>
  <c r="I66" i="12"/>
  <c r="K66" i="12"/>
  <c r="J66" i="12"/>
  <c r="AB68" i="12" l="1"/>
  <c r="D68" i="12"/>
  <c r="R23" i="12"/>
  <c r="AE23" i="12"/>
  <c r="I67" i="12"/>
  <c r="AC67" i="12"/>
  <c r="K67" i="12"/>
  <c r="J67" i="12"/>
  <c r="C70" i="12"/>
  <c r="AB69" i="12" l="1"/>
  <c r="D69" i="12"/>
  <c r="AC68" i="12"/>
  <c r="K68" i="12"/>
  <c r="I68" i="12"/>
  <c r="J68" i="12"/>
  <c r="C71" i="12"/>
  <c r="AI23" i="12"/>
  <c r="S23" i="12"/>
  <c r="AC69" i="12" l="1"/>
  <c r="K69" i="12"/>
  <c r="I69" i="12"/>
  <c r="J69" i="12"/>
  <c r="C72" i="12"/>
  <c r="AB70" i="12"/>
  <c r="D70" i="12"/>
  <c r="T23" i="12"/>
  <c r="AG23" i="12"/>
  <c r="U23" i="12" l="1"/>
  <c r="AB71" i="12"/>
  <c r="D71" i="12"/>
  <c r="AC70" i="12"/>
  <c r="K70" i="12"/>
  <c r="I70" i="12"/>
  <c r="J70" i="12"/>
  <c r="C73" i="12"/>
  <c r="AC71" i="12" l="1"/>
  <c r="I71" i="12"/>
  <c r="K71" i="12"/>
  <c r="J71" i="12"/>
  <c r="X23" i="12"/>
  <c r="C74" i="12"/>
  <c r="AB72" i="12"/>
  <c r="D72" i="12"/>
  <c r="C75" i="12" l="1"/>
  <c r="AF24" i="12"/>
  <c r="AC72" i="12"/>
  <c r="I72" i="12"/>
  <c r="K72" i="12"/>
  <c r="J72" i="12"/>
  <c r="AB73" i="12"/>
  <c r="D73" i="12"/>
  <c r="AB74" i="12" l="1"/>
  <c r="D74" i="12"/>
  <c r="C76" i="12"/>
  <c r="AD24" i="12"/>
  <c r="M24" i="12"/>
  <c r="L23" i="12" s="1"/>
  <c r="I73" i="12"/>
  <c r="AC73" i="12"/>
  <c r="K73" i="12"/>
  <c r="J73" i="12"/>
  <c r="C77" i="12" l="1"/>
  <c r="R24" i="12"/>
  <c r="AE24" i="12"/>
  <c r="I74" i="12"/>
  <c r="AC74" i="12"/>
  <c r="K74" i="12"/>
  <c r="J74" i="12"/>
  <c r="AB75" i="12"/>
  <c r="D75" i="12"/>
  <c r="AC75" i="12" l="1"/>
  <c r="K75" i="12"/>
  <c r="I75" i="12"/>
  <c r="J75" i="12"/>
  <c r="AB76" i="12"/>
  <c r="D76" i="12"/>
  <c r="AI24" i="12"/>
  <c r="S24" i="12"/>
  <c r="C78" i="12"/>
  <c r="C79" i="12" l="1"/>
  <c r="T24" i="12"/>
  <c r="AG24" i="12"/>
  <c r="AC76" i="12"/>
  <c r="K76" i="12"/>
  <c r="I76" i="12"/>
  <c r="J76" i="12"/>
  <c r="AB77" i="12"/>
  <c r="D77" i="12"/>
  <c r="AC77" i="12" l="1"/>
  <c r="K77" i="12"/>
  <c r="I77" i="12"/>
  <c r="J77" i="12"/>
  <c r="C80" i="12"/>
  <c r="U24" i="12"/>
  <c r="AB78" i="12"/>
  <c r="D78" i="12"/>
  <c r="I78" i="12" l="1"/>
  <c r="K78" i="12"/>
  <c r="AC78" i="12"/>
  <c r="J78" i="12"/>
  <c r="AB79" i="12"/>
  <c r="D79" i="12"/>
  <c r="X24" i="12"/>
  <c r="C81" i="12"/>
  <c r="AF25" i="12" l="1"/>
  <c r="D80" i="12"/>
  <c r="AB80" i="12"/>
  <c r="K79" i="12"/>
  <c r="AC79" i="12"/>
  <c r="I79" i="12"/>
  <c r="J79" i="12"/>
  <c r="C82" i="12"/>
  <c r="R25" i="12" l="1"/>
  <c r="AE25" i="12"/>
  <c r="AB81" i="12"/>
  <c r="D81" i="12"/>
  <c r="C83" i="12"/>
  <c r="S25" i="12"/>
  <c r="M25" i="12"/>
  <c r="L24" i="12" s="1"/>
  <c r="AD25" i="12"/>
  <c r="AC80" i="12"/>
  <c r="I80" i="12"/>
  <c r="K80" i="12"/>
  <c r="J80" i="12"/>
  <c r="K81" i="12" l="1"/>
  <c r="I81" i="12"/>
  <c r="AC81" i="12"/>
  <c r="J81" i="12"/>
  <c r="T25" i="12"/>
  <c r="AG25" i="12"/>
  <c r="AB82" i="12"/>
  <c r="D82" i="12"/>
  <c r="C84" i="12"/>
  <c r="AI25" i="12"/>
  <c r="U25" i="12"/>
  <c r="C85" i="12" l="1"/>
  <c r="K82" i="12"/>
  <c r="I82" i="12"/>
  <c r="AC82" i="12"/>
  <c r="J82" i="12"/>
  <c r="X25" i="12"/>
  <c r="D83" i="12"/>
  <c r="AB83" i="12"/>
  <c r="K83" i="12" l="1"/>
  <c r="I83" i="12"/>
  <c r="AC83" i="12"/>
  <c r="J83" i="12"/>
  <c r="D84" i="12"/>
  <c r="AB84" i="12"/>
  <c r="AF26" i="12"/>
  <c r="C86" i="12"/>
  <c r="C87" i="12" l="1"/>
  <c r="M26" i="12"/>
  <c r="L25" i="12" s="1"/>
  <c r="AD26" i="12"/>
  <c r="D85" i="12"/>
  <c r="AB85" i="12"/>
  <c r="AC84" i="12"/>
  <c r="I84" i="12"/>
  <c r="K84" i="12"/>
  <c r="J84" i="12"/>
  <c r="D86" i="12" l="1"/>
  <c r="AB86" i="12"/>
  <c r="AC85" i="12"/>
  <c r="I85" i="12"/>
  <c r="K85" i="12"/>
  <c r="J85" i="12"/>
  <c r="R26" i="12"/>
  <c r="AE26" i="12"/>
  <c r="C88" i="12"/>
  <c r="D87" i="12" l="1"/>
  <c r="AB87" i="12"/>
  <c r="C89" i="12"/>
  <c r="AI26" i="12"/>
  <c r="S26" i="12"/>
  <c r="AC86" i="12"/>
  <c r="K86" i="12"/>
  <c r="I86" i="12"/>
  <c r="J86" i="12"/>
  <c r="C90" i="12" l="1"/>
  <c r="D88" i="12"/>
  <c r="AB88" i="12"/>
  <c r="AG26" i="12"/>
  <c r="T26" i="12"/>
  <c r="AC87" i="12"/>
  <c r="K87" i="12"/>
  <c r="I87" i="12"/>
  <c r="J87" i="12"/>
  <c r="C91" i="12" l="1"/>
  <c r="K88" i="12"/>
  <c r="I88" i="12"/>
  <c r="AC88" i="12"/>
  <c r="J88" i="12"/>
  <c r="U26" i="12"/>
  <c r="D89" i="12"/>
  <c r="AB89" i="12"/>
  <c r="C92" i="12" l="1"/>
  <c r="K89" i="12"/>
  <c r="I89" i="12"/>
  <c r="AC89" i="12"/>
  <c r="J89" i="12"/>
  <c r="X26" i="12"/>
  <c r="D90" i="12"/>
  <c r="AB90" i="12"/>
  <c r="C93" i="12" l="1"/>
  <c r="I90" i="12"/>
  <c r="K90" i="12"/>
  <c r="AC90" i="12"/>
  <c r="J90" i="12"/>
  <c r="AF27" i="12"/>
  <c r="D91" i="12"/>
  <c r="AB91" i="12"/>
  <c r="M27" i="12" l="1"/>
  <c r="L26" i="12" s="1"/>
  <c r="AD27" i="12"/>
  <c r="AC91" i="12"/>
  <c r="K91" i="12"/>
  <c r="I91" i="12"/>
  <c r="J91" i="12"/>
  <c r="D92" i="12"/>
  <c r="AB92" i="12"/>
  <c r="AC92" i="12" l="1"/>
  <c r="K92" i="12"/>
  <c r="I92" i="12"/>
  <c r="J92" i="12"/>
  <c r="D93" i="12"/>
  <c r="AB93" i="12"/>
  <c r="R27" i="12"/>
  <c r="AE27" i="12"/>
  <c r="AI27" i="12" l="1"/>
  <c r="S27" i="12"/>
  <c r="K93" i="12"/>
  <c r="I93" i="12"/>
  <c r="AC93" i="12"/>
  <c r="J93" i="12"/>
  <c r="T27" i="12" l="1"/>
  <c r="AG27" i="12"/>
  <c r="U27" i="12" l="1"/>
  <c r="X27" i="12" l="1"/>
  <c r="AF28" i="12" l="1"/>
  <c r="M28" i="12" l="1"/>
  <c r="L27" i="12" s="1"/>
  <c r="AD28" i="12"/>
  <c r="R28" i="12" l="1"/>
  <c r="AE28" i="12"/>
  <c r="S28" i="12"/>
  <c r="AG28" i="12" l="1"/>
  <c r="T28" i="12"/>
  <c r="AI28" i="12"/>
  <c r="U28" i="12"/>
  <c r="X28" i="12" l="1"/>
  <c r="AF29" i="12" l="1"/>
  <c r="M29" i="12" l="1"/>
  <c r="L28" i="12" s="1"/>
  <c r="AD29" i="12"/>
  <c r="R29" i="12" l="1"/>
  <c r="AE29" i="12"/>
  <c r="AI29" i="12" l="1"/>
  <c r="S29" i="12"/>
  <c r="AG29" i="12" l="1"/>
  <c r="T29" i="12"/>
  <c r="U29" i="12" l="1"/>
  <c r="X29" i="12" l="1"/>
  <c r="AF30" i="12" l="1"/>
  <c r="M30" i="12" l="1"/>
  <c r="L29" i="12" s="1"/>
  <c r="AD30" i="12"/>
  <c r="R30" i="12" l="1"/>
  <c r="AE30" i="12"/>
  <c r="AI30" i="12" l="1"/>
  <c r="S30" i="12"/>
  <c r="AG30" i="12" l="1"/>
  <c r="T30" i="12"/>
  <c r="U30" i="12" l="1"/>
  <c r="X30" i="12" l="1"/>
  <c r="AF31" i="12" l="1"/>
  <c r="AD31" i="12" l="1"/>
  <c r="M31" i="12"/>
  <c r="L30" i="12" s="1"/>
  <c r="R31" i="12" l="1"/>
  <c r="AE31" i="12"/>
  <c r="AI31" i="12" l="1"/>
  <c r="S31" i="12"/>
  <c r="T31" i="12" l="1"/>
  <c r="AG31" i="12"/>
  <c r="U31" i="12" l="1"/>
  <c r="X31" i="12" l="1"/>
  <c r="AF32" i="12" l="1"/>
  <c r="AD32" i="12" l="1"/>
  <c r="M32" i="12"/>
  <c r="L31" i="12" s="1"/>
  <c r="AE32" i="12" l="1"/>
  <c r="R32" i="12"/>
  <c r="S32" i="12" s="1"/>
  <c r="T32" i="12" l="1"/>
  <c r="U32" i="12" s="1"/>
  <c r="AG32" i="12"/>
  <c r="AI32" i="12"/>
  <c r="X32" i="12" l="1"/>
  <c r="AF33" i="12" l="1"/>
  <c r="AD33" i="12" l="1"/>
  <c r="M33" i="12"/>
  <c r="L32" i="12" s="1"/>
  <c r="R33" i="12" l="1"/>
  <c r="AE33" i="12"/>
  <c r="AI33" i="12" l="1"/>
  <c r="S33" i="12"/>
  <c r="T33" i="12" l="1"/>
  <c r="AG33" i="12"/>
  <c r="U33" i="12" l="1"/>
  <c r="X33" i="12" l="1"/>
  <c r="AF34" i="12" l="1"/>
  <c r="M34" i="12" l="1"/>
  <c r="L33" i="12" s="1"/>
  <c r="AD34" i="12"/>
  <c r="R34" i="12" l="1"/>
  <c r="AE34" i="12"/>
  <c r="AI34" i="12" l="1"/>
  <c r="S34" i="12"/>
  <c r="AG34" i="12" l="1"/>
  <c r="T34" i="12"/>
  <c r="U34" i="12" l="1"/>
  <c r="X34" i="12" l="1"/>
  <c r="AF35" i="12" l="1"/>
  <c r="M35" i="12" l="1"/>
  <c r="L34" i="12" s="1"/>
  <c r="AD35" i="12"/>
  <c r="R35" i="12" l="1"/>
  <c r="AE35" i="12"/>
  <c r="S35" i="12"/>
  <c r="T35" i="12" l="1"/>
  <c r="U35" i="12" s="1"/>
  <c r="AG35" i="12"/>
  <c r="AI35" i="12"/>
  <c r="X35" i="12" l="1"/>
  <c r="AF36" i="12" l="1"/>
  <c r="M36" i="12" l="1"/>
  <c r="L35" i="12" s="1"/>
  <c r="AD36" i="12"/>
  <c r="AE36" i="12" l="1"/>
  <c r="R36" i="12"/>
  <c r="S36" i="12"/>
  <c r="T36" i="12" l="1"/>
  <c r="U36" i="12" s="1"/>
  <c r="AG36" i="12"/>
  <c r="AI36" i="12"/>
  <c r="X36" i="12" l="1"/>
  <c r="AF37" i="12" l="1"/>
  <c r="M37" i="12" l="1"/>
  <c r="L36" i="12" s="1"/>
  <c r="AD37" i="12"/>
  <c r="AE37" i="12" l="1"/>
  <c r="R37" i="12"/>
  <c r="AI37" i="12" l="1"/>
  <c r="S37" i="12"/>
  <c r="T37" i="12" l="1"/>
  <c r="AG37" i="12"/>
  <c r="U37" i="12" l="1"/>
  <c r="X37" i="12" l="1"/>
  <c r="AF38" i="12" l="1"/>
  <c r="M38" i="12" l="1"/>
  <c r="L37" i="12" s="1"/>
  <c r="AD38" i="12"/>
  <c r="AE38" i="12" l="1"/>
  <c r="R38" i="12"/>
  <c r="S38" i="12"/>
  <c r="AG38" i="12" l="1"/>
  <c r="T38" i="12"/>
  <c r="U38" i="12" s="1"/>
  <c r="AI38" i="12"/>
  <c r="X38" i="12" l="1"/>
  <c r="AF39" i="12" l="1"/>
  <c r="M39" i="12" l="1"/>
  <c r="L38" i="12" s="1"/>
  <c r="AD39" i="12"/>
  <c r="R39" i="12" l="1"/>
  <c r="AE39" i="12"/>
  <c r="AI39" i="12" l="1"/>
  <c r="S39" i="12"/>
  <c r="T39" i="12" l="1"/>
  <c r="AG39" i="12"/>
  <c r="U39" i="12" l="1"/>
  <c r="X39" i="12" l="1"/>
  <c r="AF40" i="12" l="1"/>
  <c r="M40" i="12" l="1"/>
  <c r="L39" i="12" s="1"/>
  <c r="AD40" i="12"/>
  <c r="R40" i="12" l="1"/>
  <c r="AE40" i="12"/>
  <c r="AI40" i="12" l="1"/>
  <c r="S40" i="12"/>
  <c r="AG40" i="12" l="1"/>
  <c r="T40" i="12"/>
  <c r="U40" i="12" l="1"/>
  <c r="X40" i="12" l="1"/>
  <c r="AF41" i="12" l="1"/>
  <c r="M41" i="12" l="1"/>
  <c r="L40" i="12" s="1"/>
  <c r="AD41" i="12"/>
  <c r="R41" i="12" l="1"/>
  <c r="AE41" i="12"/>
  <c r="AI41" i="12" l="1"/>
  <c r="S41" i="12"/>
  <c r="AG41" i="12" l="1"/>
  <c r="T41" i="12"/>
  <c r="U41" i="12" l="1"/>
  <c r="X41" i="12" l="1"/>
  <c r="AF42" i="12" l="1"/>
  <c r="AD42" i="12" l="1"/>
  <c r="M42" i="12"/>
  <c r="L41" i="12" s="1"/>
  <c r="R42" i="12" l="1"/>
  <c r="AE42" i="12"/>
  <c r="AI42" i="12" l="1"/>
  <c r="S42" i="12"/>
  <c r="T42" i="12" l="1"/>
  <c r="AG42" i="12"/>
  <c r="U42" i="12" l="1"/>
  <c r="X42" i="12" l="1"/>
  <c r="AF43" i="12" l="1"/>
  <c r="M43" i="12" l="1"/>
  <c r="L42" i="12" s="1"/>
  <c r="AD43" i="12"/>
  <c r="AE43" i="12" l="1"/>
  <c r="R43" i="12"/>
  <c r="S43" i="12"/>
  <c r="T43" i="12" l="1"/>
  <c r="AG43" i="12"/>
  <c r="AI43" i="12"/>
  <c r="U43" i="12"/>
  <c r="X43" i="12" l="1"/>
  <c r="AF44" i="12" l="1"/>
  <c r="M44" i="12" l="1"/>
  <c r="L43" i="12" s="1"/>
  <c r="AD44" i="12"/>
  <c r="R44" i="12" l="1"/>
  <c r="AE44" i="12"/>
  <c r="AI44" i="12" l="1"/>
  <c r="S44" i="12"/>
  <c r="T44" i="12" l="1"/>
  <c r="AG44" i="12"/>
  <c r="U44" i="12" l="1"/>
  <c r="X44" i="12" l="1"/>
  <c r="AF45" i="12" l="1"/>
  <c r="M45" i="12" l="1"/>
  <c r="L44" i="12" s="1"/>
  <c r="AD45" i="12"/>
  <c r="R45" i="12" l="1"/>
  <c r="AE45" i="12"/>
  <c r="AI45" i="12" l="1"/>
  <c r="S45" i="12"/>
  <c r="T45" i="12" l="1"/>
  <c r="AG45" i="12"/>
  <c r="U45" i="12" l="1"/>
  <c r="X45" i="12" l="1"/>
  <c r="AF46" i="12" l="1"/>
  <c r="M46" i="12" l="1"/>
  <c r="L45" i="12" s="1"/>
  <c r="AD46" i="12"/>
  <c r="AE46" i="12" l="1"/>
  <c r="R46" i="12"/>
  <c r="AI46" i="12" l="1"/>
  <c r="S46" i="12"/>
  <c r="T46" i="12" l="1"/>
  <c r="AG46" i="12"/>
  <c r="U46" i="12" l="1"/>
  <c r="X46" i="12" l="1"/>
  <c r="AF47" i="12" l="1"/>
  <c r="M47" i="12" l="1"/>
  <c r="L46" i="12" s="1"/>
  <c r="AD47" i="12"/>
  <c r="AE47" i="12" l="1"/>
  <c r="R47" i="12"/>
  <c r="AI47" i="12" l="1"/>
  <c r="S47" i="12"/>
  <c r="T47" i="12" l="1"/>
  <c r="AG47" i="12"/>
  <c r="U47" i="12" l="1"/>
  <c r="X47" i="12" l="1"/>
  <c r="AF48" i="12" l="1"/>
  <c r="M48" i="12" l="1"/>
  <c r="L47" i="12" s="1"/>
  <c r="AD48" i="12"/>
  <c r="R48" i="12" l="1"/>
  <c r="AE48" i="12"/>
  <c r="AI48" i="12" l="1"/>
  <c r="S48" i="12"/>
  <c r="AG48" i="12" l="1"/>
  <c r="T48" i="12"/>
  <c r="U48" i="12" l="1"/>
  <c r="X48" i="12" l="1"/>
  <c r="AF49" i="12" l="1"/>
  <c r="R49" i="12" l="1"/>
  <c r="AE49" i="12"/>
  <c r="M49" i="12"/>
  <c r="L48" i="12" s="1"/>
  <c r="S49" i="12"/>
  <c r="AD49" i="12"/>
  <c r="AG49" i="12" l="1"/>
  <c r="T49" i="12"/>
  <c r="U49" i="12" s="1"/>
  <c r="AI49" i="12"/>
  <c r="X49" i="12" l="1"/>
  <c r="AF50" i="12" l="1"/>
  <c r="R50" i="12" l="1"/>
  <c r="AE50" i="12"/>
  <c r="M50" i="12"/>
  <c r="L49" i="12" s="1"/>
  <c r="AD50" i="12"/>
  <c r="S50" i="12"/>
  <c r="AG50" i="12" l="1"/>
  <c r="T50" i="12"/>
  <c r="U50" i="12" s="1"/>
  <c r="AI50" i="12"/>
  <c r="X50" i="12" l="1"/>
  <c r="AF51" i="12" l="1"/>
  <c r="M51" i="12" l="1"/>
  <c r="L50" i="12" s="1"/>
  <c r="AD51" i="12"/>
  <c r="R51" i="12" l="1"/>
  <c r="AE51" i="12"/>
  <c r="AI51" i="12" l="1"/>
  <c r="S51" i="12"/>
  <c r="AG51" i="12" l="1"/>
  <c r="T51" i="12"/>
  <c r="U51" i="12" l="1"/>
  <c r="X51" i="12" l="1"/>
  <c r="AF52" i="12" l="1"/>
  <c r="M52" i="12" l="1"/>
  <c r="L51" i="12" s="1"/>
  <c r="AD52" i="12"/>
  <c r="AE52" i="12" l="1"/>
  <c r="R52" i="12"/>
  <c r="AI52" i="12" l="1"/>
  <c r="S52" i="12"/>
  <c r="AG52" i="12" l="1"/>
  <c r="T52" i="12"/>
  <c r="U52" i="12" l="1"/>
  <c r="X52" i="12" l="1"/>
  <c r="AF53" i="12" l="1"/>
  <c r="M53" i="12" l="1"/>
  <c r="L52" i="12" s="1"/>
  <c r="AD53" i="12"/>
  <c r="AE53" i="12" l="1"/>
  <c r="R53" i="12"/>
  <c r="AI53" i="12" l="1"/>
  <c r="S53" i="12"/>
  <c r="AG53" i="12" l="1"/>
  <c r="T53" i="12"/>
  <c r="U53" i="12" l="1"/>
  <c r="X53" i="12" l="1"/>
  <c r="AF54" i="12" l="1"/>
  <c r="AD54" i="12" l="1"/>
  <c r="M54" i="12"/>
  <c r="L53" i="12" s="1"/>
  <c r="R54" i="12" l="1"/>
  <c r="AE54" i="12"/>
  <c r="AI54" i="12" l="1"/>
  <c r="S54" i="12"/>
  <c r="AG54" i="12" l="1"/>
  <c r="T54" i="12"/>
  <c r="U54" i="12" l="1"/>
  <c r="X54" i="12" l="1"/>
  <c r="AF55" i="12" l="1"/>
  <c r="M55" i="12" l="1"/>
  <c r="L54" i="12" s="1"/>
  <c r="AD55" i="12"/>
  <c r="R55" i="12" l="1"/>
  <c r="S55" i="12" s="1"/>
  <c r="AE55" i="12"/>
  <c r="T55" i="12" l="1"/>
  <c r="U55" i="12" s="1"/>
  <c r="AG55" i="12"/>
  <c r="AI55" i="12"/>
  <c r="X55" i="12" l="1"/>
  <c r="AF56" i="12" l="1"/>
  <c r="AD56" i="12" l="1"/>
  <c r="M56" i="12"/>
  <c r="L55" i="12" s="1"/>
  <c r="R56" i="12" l="1"/>
  <c r="AE56" i="12"/>
  <c r="AI56" i="12" l="1"/>
  <c r="S56" i="12"/>
  <c r="T56" i="12" l="1"/>
  <c r="AG56" i="12"/>
  <c r="U56" i="12" l="1"/>
  <c r="X56" i="12" l="1"/>
  <c r="AF57" i="12" l="1"/>
  <c r="AD57" i="12" l="1"/>
  <c r="M57" i="12"/>
  <c r="L56" i="12" s="1"/>
  <c r="R57" i="12" l="1"/>
  <c r="AE57" i="12"/>
  <c r="AI57" i="12" l="1"/>
  <c r="S57" i="12"/>
  <c r="AG57" i="12" l="1"/>
  <c r="T57" i="12"/>
  <c r="U57" i="12" l="1"/>
  <c r="X57" i="12" l="1"/>
  <c r="AF58" i="12" l="1"/>
  <c r="R58" i="12" l="1"/>
  <c r="S58" i="12" s="1"/>
  <c r="AE58" i="12"/>
  <c r="AD58" i="12"/>
  <c r="M58" i="12"/>
  <c r="L57" i="12" s="1"/>
  <c r="T58" i="12" l="1"/>
  <c r="AG58" i="12"/>
  <c r="AI58" i="12"/>
  <c r="U58" i="12"/>
  <c r="X58" i="12" l="1"/>
  <c r="AF59" i="12" l="1"/>
  <c r="AE59" i="12" l="1"/>
  <c r="R59" i="12"/>
  <c r="S59" i="12" s="1"/>
  <c r="AD59" i="12"/>
  <c r="M59" i="12"/>
  <c r="L58" i="12" s="1"/>
  <c r="AG59" i="12" l="1"/>
  <c r="T59" i="12"/>
  <c r="U59" i="12"/>
  <c r="AI59" i="12"/>
  <c r="X59" i="12" l="1"/>
  <c r="AF60" i="12" l="1"/>
  <c r="M60" i="12" l="1"/>
  <c r="L59" i="12" s="1"/>
  <c r="AD60" i="12"/>
  <c r="AE60" i="12" l="1"/>
  <c r="R60" i="12"/>
  <c r="AI60" i="12" l="1"/>
  <c r="S60" i="12"/>
  <c r="AG60" i="12" l="1"/>
  <c r="T60" i="12"/>
  <c r="U60" i="12" l="1"/>
  <c r="X60" i="12" l="1"/>
  <c r="AF61" i="12" l="1"/>
  <c r="AE61" i="12" l="1"/>
  <c r="R61" i="12"/>
  <c r="AD61" i="12"/>
  <c r="S61" i="12"/>
  <c r="M61" i="12"/>
  <c r="L60" i="12" s="1"/>
  <c r="T61" i="12" l="1"/>
  <c r="AG61" i="12"/>
  <c r="AI61" i="12"/>
  <c r="U61" i="12"/>
  <c r="X61" i="12" l="1"/>
  <c r="AF62" i="12" l="1"/>
  <c r="AE62" i="12" l="1"/>
  <c r="R62" i="12"/>
  <c r="AD62" i="12"/>
  <c r="S62" i="12"/>
  <c r="M62" i="12"/>
  <c r="L61" i="12" s="1"/>
  <c r="AI62" i="12" l="1"/>
  <c r="T62" i="12"/>
  <c r="AG62" i="12"/>
  <c r="X62" i="12" l="1"/>
  <c r="U62" i="12"/>
  <c r="AF63" i="12" l="1"/>
  <c r="AE63" i="12" l="1"/>
  <c r="R63" i="12"/>
  <c r="S63" i="12"/>
  <c r="AD63" i="12"/>
  <c r="M63" i="12"/>
  <c r="L62" i="12" s="1"/>
  <c r="T63" i="12" l="1"/>
  <c r="AG63" i="12"/>
  <c r="U63" i="12"/>
  <c r="AI63" i="12"/>
  <c r="X63" i="12" l="1"/>
  <c r="AF64" i="12" l="1"/>
  <c r="AE64" i="12" l="1"/>
  <c r="R64" i="12"/>
  <c r="AD64" i="12"/>
  <c r="M64" i="12"/>
  <c r="L63" i="12" s="1"/>
  <c r="AI64" i="12" l="1"/>
  <c r="S64" i="12"/>
  <c r="AG64" i="12" l="1"/>
  <c r="T64" i="12"/>
  <c r="U64" i="12" l="1"/>
  <c r="X64" i="12" l="1"/>
  <c r="AF65" i="12" l="1"/>
  <c r="M65" i="12" l="1"/>
  <c r="L64" i="12" s="1"/>
  <c r="AD65" i="12"/>
  <c r="AE65" i="12" l="1"/>
  <c r="R65" i="12"/>
  <c r="S65" i="12"/>
  <c r="AG65" i="12" l="1"/>
  <c r="T65" i="12"/>
  <c r="U65" i="12" s="1"/>
  <c r="AI65" i="12"/>
  <c r="X65" i="12" l="1"/>
  <c r="AF66" i="12" l="1"/>
  <c r="M66" i="12" l="1"/>
  <c r="L65" i="12" s="1"/>
  <c r="AD66" i="12"/>
  <c r="AE66" i="12" l="1"/>
  <c r="R66" i="12"/>
  <c r="AI66" i="12" l="1"/>
  <c r="S66" i="12"/>
  <c r="AG66" i="12" l="1"/>
  <c r="T66" i="12"/>
  <c r="U66" i="12" l="1"/>
  <c r="X66" i="12" l="1"/>
  <c r="AF67" i="12" l="1"/>
  <c r="M67" i="12" l="1"/>
  <c r="L66" i="12" s="1"/>
  <c r="AD67" i="12"/>
  <c r="AE67" i="12" l="1"/>
  <c r="R67" i="12"/>
  <c r="AI67" i="12" l="1"/>
  <c r="S67" i="12"/>
  <c r="T67" i="12" l="1"/>
  <c r="AG67" i="12"/>
  <c r="U67" i="12" l="1"/>
  <c r="X67" i="12" l="1"/>
  <c r="AF68" i="12" l="1"/>
  <c r="M68" i="12" l="1"/>
  <c r="L67" i="12" s="1"/>
  <c r="AD68" i="12"/>
  <c r="AE68" i="12" l="1"/>
  <c r="R68" i="12"/>
  <c r="AI68" i="12" l="1"/>
  <c r="S68" i="12"/>
  <c r="AG68" i="12" l="1"/>
  <c r="T68" i="12"/>
  <c r="U68" i="12" l="1"/>
  <c r="X68" i="12" l="1"/>
  <c r="AF69" i="12" l="1"/>
  <c r="M69" i="12" l="1"/>
  <c r="L68" i="12" s="1"/>
  <c r="AD69" i="12"/>
  <c r="AE69" i="12" l="1"/>
  <c r="R69" i="12"/>
  <c r="S69" i="12"/>
  <c r="AG69" i="12" l="1"/>
  <c r="T69" i="12"/>
  <c r="AI69" i="12"/>
  <c r="X69" i="12" l="1"/>
  <c r="U69" i="12"/>
  <c r="AF70" i="12" l="1"/>
  <c r="AD70" i="12" l="1"/>
  <c r="M70" i="12"/>
  <c r="L69" i="12" s="1"/>
  <c r="AE70" i="12" l="1"/>
  <c r="R70" i="12"/>
  <c r="S70" i="12" s="1"/>
  <c r="AG70" i="12" l="1"/>
  <c r="T70" i="12"/>
  <c r="U70" i="12" s="1"/>
  <c r="AI70" i="12"/>
  <c r="X70" i="12" l="1"/>
  <c r="AF71" i="12" l="1"/>
  <c r="AD71" i="12" l="1"/>
  <c r="M71" i="12"/>
  <c r="L70" i="12" s="1"/>
  <c r="AE71" i="12"/>
  <c r="R71" i="12"/>
  <c r="S71" i="12" s="1"/>
  <c r="T71" i="12" l="1"/>
  <c r="AG71" i="12"/>
  <c r="AI71" i="12"/>
  <c r="X71" i="12" l="1"/>
  <c r="U71" i="12"/>
  <c r="AF72" i="12" l="1"/>
  <c r="M72" i="12" l="1"/>
  <c r="L71" i="12" s="1"/>
  <c r="AD72" i="12"/>
  <c r="AE72" i="12" l="1"/>
  <c r="R72" i="12"/>
  <c r="S72" i="12"/>
  <c r="AG72" i="12" l="1"/>
  <c r="T72" i="12"/>
  <c r="U72" i="12"/>
  <c r="AI72" i="12"/>
  <c r="X72" i="12" l="1"/>
  <c r="AF73" i="12" l="1"/>
  <c r="M73" i="12" l="1"/>
  <c r="L72" i="12" s="1"/>
  <c r="AD73" i="12"/>
  <c r="AE73" i="12" l="1"/>
  <c r="R73" i="12"/>
  <c r="S73" i="12"/>
  <c r="T73" i="12" l="1"/>
  <c r="AG73" i="12"/>
  <c r="AI73" i="12"/>
  <c r="X73" i="12" l="1"/>
  <c r="U73" i="12"/>
  <c r="AF74" i="12" l="1"/>
  <c r="M74" i="12" l="1"/>
  <c r="L73" i="12" s="1"/>
  <c r="AD74" i="12"/>
  <c r="R74" i="12" l="1"/>
  <c r="AE74" i="12"/>
  <c r="AI74" i="12" l="1"/>
  <c r="S74" i="12"/>
  <c r="T74" i="12" l="1"/>
  <c r="AG74" i="12"/>
  <c r="U74" i="12" l="1"/>
  <c r="X74" i="12" l="1"/>
  <c r="AF75" i="12" l="1"/>
  <c r="AE75" i="12" l="1"/>
  <c r="R75" i="12"/>
  <c r="AD75" i="12"/>
  <c r="S75" i="12"/>
  <c r="M75" i="12"/>
  <c r="L74" i="12" s="1"/>
  <c r="T75" i="12" l="1"/>
  <c r="U75" i="12" s="1"/>
  <c r="AG75" i="12"/>
  <c r="AI75" i="12"/>
  <c r="X75" i="12" l="1"/>
  <c r="AF76" i="12" l="1"/>
  <c r="AD76" i="12" l="1"/>
  <c r="M76" i="12"/>
  <c r="L75" i="12" s="1"/>
  <c r="AE76" i="12" l="1"/>
  <c r="R76" i="12"/>
  <c r="S76" i="12"/>
  <c r="T76" i="12" l="1"/>
  <c r="AG76" i="12"/>
  <c r="AI76" i="12"/>
  <c r="U76" i="12"/>
  <c r="X76" i="12" l="1"/>
  <c r="AF77" i="12" l="1"/>
  <c r="M77" i="12" l="1"/>
  <c r="L76" i="12" s="1"/>
  <c r="AD77" i="12"/>
  <c r="AE77" i="12" l="1"/>
  <c r="R77" i="12"/>
  <c r="S77" i="12"/>
  <c r="AG77" i="12" l="1"/>
  <c r="T77" i="12"/>
  <c r="U77" i="12"/>
  <c r="AI77" i="12"/>
  <c r="X77" i="12" l="1"/>
  <c r="AF78" i="12" l="1"/>
  <c r="AD78" i="12" l="1"/>
  <c r="M78" i="12"/>
  <c r="L77" i="12" s="1"/>
  <c r="AE78" i="12" l="1"/>
  <c r="R78" i="12"/>
  <c r="AI78" i="12" l="1"/>
  <c r="S78" i="12"/>
  <c r="AG78" i="12" l="1"/>
  <c r="T78" i="12"/>
  <c r="U78" i="12" l="1"/>
  <c r="X78" i="12" l="1"/>
  <c r="AF79" i="12" l="1"/>
  <c r="M79" i="12" l="1"/>
  <c r="L78" i="12" s="1"/>
  <c r="AD79" i="12"/>
  <c r="R79" i="12" l="1"/>
  <c r="AE79" i="12"/>
  <c r="S79" i="12"/>
  <c r="T79" i="12" l="1"/>
  <c r="AG79" i="12"/>
  <c r="AI79" i="12"/>
  <c r="X79" i="12" l="1"/>
  <c r="U79" i="12"/>
  <c r="AF80" i="12" l="1"/>
  <c r="AD80" i="12" l="1"/>
  <c r="M80" i="12"/>
  <c r="L79" i="12" s="1"/>
  <c r="AE80" i="12" l="1"/>
  <c r="R80" i="12"/>
  <c r="S80" i="12" s="1"/>
  <c r="AI80" i="12" l="1"/>
  <c r="AG80" i="12"/>
  <c r="T80" i="12"/>
  <c r="U80" i="12" l="1"/>
  <c r="X80" i="12"/>
  <c r="AF81" i="12" l="1"/>
  <c r="M81" i="12" l="1"/>
  <c r="L80" i="12" s="1"/>
  <c r="AD81" i="12"/>
  <c r="AE81" i="12" l="1"/>
  <c r="R81" i="12"/>
  <c r="AI81" i="12" l="1"/>
  <c r="S81" i="12"/>
  <c r="T81" i="12" l="1"/>
  <c r="AG81" i="12"/>
  <c r="U81" i="12" l="1"/>
  <c r="X81" i="12" l="1"/>
  <c r="AF82" i="12" l="1"/>
  <c r="AD82" i="12" l="1"/>
  <c r="M82" i="12"/>
  <c r="L81" i="12" s="1"/>
  <c r="R82" i="12" l="1"/>
  <c r="AE82" i="12"/>
  <c r="AI82" i="12" l="1"/>
  <c r="S82" i="12"/>
  <c r="AG82" i="12" l="1"/>
  <c r="T82" i="12"/>
  <c r="U82" i="12" l="1"/>
  <c r="X82" i="12" l="1"/>
  <c r="AF83" i="12" l="1"/>
  <c r="M83" i="12" l="1"/>
  <c r="L82" i="12" s="1"/>
  <c r="AD83" i="12"/>
  <c r="AE83" i="12" l="1"/>
  <c r="R83" i="12"/>
  <c r="S83" i="12"/>
  <c r="T83" i="12" l="1"/>
  <c r="AG83" i="12"/>
  <c r="U83" i="12"/>
  <c r="AI83" i="12"/>
  <c r="X83" i="12" l="1"/>
  <c r="AF84" i="12" l="1"/>
  <c r="M84" i="12" l="1"/>
  <c r="L83" i="12" s="1"/>
  <c r="AD84" i="12"/>
  <c r="AE84" i="12" l="1"/>
  <c r="R84" i="12"/>
  <c r="S84" i="12"/>
  <c r="AG84" i="12" l="1"/>
  <c r="T84" i="12"/>
  <c r="U84" i="12" s="1"/>
  <c r="AI84" i="12"/>
  <c r="X84" i="12" l="1"/>
  <c r="AF85" i="12" l="1"/>
  <c r="M85" i="12" l="1"/>
  <c r="L84" i="12" s="1"/>
  <c r="AD85" i="12"/>
  <c r="R85" i="12" l="1"/>
  <c r="AE85" i="12"/>
  <c r="AI85" i="12" l="1"/>
  <c r="S85" i="12"/>
  <c r="T85" i="12" l="1"/>
  <c r="AG85" i="12"/>
  <c r="U85" i="12" l="1"/>
  <c r="X85" i="12" l="1"/>
  <c r="AF86" i="12" l="1"/>
  <c r="AD86" i="12" l="1"/>
  <c r="M86" i="12"/>
  <c r="L85" i="12" s="1"/>
  <c r="R86" i="12" l="1"/>
  <c r="AE86" i="12"/>
  <c r="AI86" i="12" l="1"/>
  <c r="S86" i="12"/>
  <c r="T86" i="12" l="1"/>
  <c r="AG86" i="12"/>
  <c r="U86" i="12" l="1"/>
  <c r="X86" i="12" l="1"/>
  <c r="AF87" i="12" l="1"/>
  <c r="M87" i="12" l="1"/>
  <c r="L86" i="12" s="1"/>
  <c r="AD87" i="12"/>
  <c r="AE87" i="12" l="1"/>
  <c r="R87" i="12"/>
  <c r="AI87" i="12" l="1"/>
  <c r="S87" i="12"/>
  <c r="T87" i="12" l="1"/>
  <c r="AG87" i="12"/>
  <c r="U87" i="12" l="1"/>
  <c r="X87" i="12" l="1"/>
  <c r="AF88" i="12" l="1"/>
  <c r="M88" i="12" l="1"/>
  <c r="L87" i="12" s="1"/>
  <c r="AD88" i="12"/>
  <c r="R88" i="12" l="1"/>
  <c r="AE88" i="12"/>
  <c r="S88" i="12"/>
  <c r="AG88" i="12" l="1"/>
  <c r="T88" i="12"/>
  <c r="U88" i="12"/>
  <c r="AI88" i="12"/>
  <c r="X88" i="12" l="1"/>
  <c r="AF89" i="12" l="1"/>
  <c r="M89" i="12" l="1"/>
  <c r="L88" i="12" s="1"/>
  <c r="AD89" i="12"/>
  <c r="R89" i="12" l="1"/>
  <c r="AE89" i="12"/>
  <c r="AI89" i="12" l="1"/>
  <c r="S89" i="12"/>
  <c r="AG89" i="12" l="1"/>
  <c r="T89" i="12"/>
  <c r="U89" i="12" l="1"/>
  <c r="X89" i="12" l="1"/>
  <c r="AF90" i="12" l="1"/>
  <c r="M90" i="12" l="1"/>
  <c r="L89" i="12" s="1"/>
  <c r="AD90" i="12"/>
  <c r="R90" i="12" l="1"/>
  <c r="AE90" i="12"/>
  <c r="AI90" i="12" l="1"/>
  <c r="S90" i="12"/>
  <c r="T90" i="12" l="1"/>
  <c r="AG90" i="12"/>
  <c r="U90" i="12" l="1"/>
  <c r="X90" i="12" l="1"/>
  <c r="AF91" i="12" l="1"/>
  <c r="M91" i="12" l="1"/>
  <c r="L90" i="12" s="1"/>
  <c r="AD91" i="12"/>
  <c r="R91" i="12" l="1"/>
  <c r="AE91" i="12"/>
  <c r="AI91" i="12" l="1"/>
  <c r="S91" i="12"/>
  <c r="T91" i="12" l="1"/>
  <c r="AG91" i="12"/>
  <c r="U91" i="12" l="1"/>
  <c r="X91" i="12" l="1"/>
  <c r="AF92" i="12" l="1"/>
  <c r="AD92" i="12" l="1"/>
  <c r="M92" i="12"/>
  <c r="L91" i="12" s="1"/>
  <c r="R92" i="12" l="1"/>
  <c r="AE92" i="12"/>
  <c r="AI92" i="12" l="1"/>
  <c r="S92" i="12"/>
  <c r="AG92" i="12" l="1"/>
  <c r="T92" i="12"/>
  <c r="U92" i="12" l="1"/>
  <c r="X92" i="12" l="1"/>
  <c r="AF93" i="12" l="1"/>
  <c r="R93" i="12" l="1"/>
  <c r="AE93" i="12"/>
  <c r="M93" i="12"/>
  <c r="AD93" i="12"/>
  <c r="AI93" i="12" l="1"/>
  <c r="S93" i="12"/>
  <c r="L92" i="12"/>
  <c r="L93" i="12"/>
  <c r="AG93" i="12" l="1"/>
  <c r="T93" i="12"/>
  <c r="U93" i="12" l="1"/>
  <c r="X93" i="12"/>
</calcChain>
</file>

<file path=xl/sharedStrings.xml><?xml version="1.0" encoding="utf-8"?>
<sst xmlns="http://schemas.openxmlformats.org/spreadsheetml/2006/main" count="150" uniqueCount="81">
  <si>
    <t>A</t>
  </si>
  <si>
    <t>N</t>
  </si>
  <si>
    <t>year</t>
  </si>
  <si>
    <t>X</t>
  </si>
  <si>
    <t>A/X</t>
  </si>
  <si>
    <t>N/X</t>
  </si>
  <si>
    <t>c</t>
  </si>
  <si>
    <t>v</t>
  </si>
  <si>
    <t>s</t>
  </si>
  <si>
    <t>w</t>
  </si>
  <si>
    <t>r</t>
  </si>
  <si>
    <t>physical means of production (e.g., bushels of corn)</t>
  </si>
  <si>
    <t>(circulating) constant capital</t>
  </si>
  <si>
    <t>MELT</t>
  </si>
  <si>
    <t>monetary expression of labor-time (money-value per labor-hr)</t>
  </si>
  <si>
    <t>L</t>
  </si>
  <si>
    <t>living labor expended in production</t>
  </si>
  <si>
    <t>p</t>
  </si>
  <si>
    <t>per-unit price (or value) at end of year (e.g, dollars per bushel of corn)</t>
  </si>
  <si>
    <t>surplus-value (profit)</t>
  </si>
  <si>
    <t>physical output (e.g., bushels of corn)</t>
  </si>
  <si>
    <r>
      <t xml:space="preserve">rate of profit = </t>
    </r>
    <r>
      <rPr>
        <i/>
        <sz val="12"/>
        <color theme="1"/>
        <rFont val="Palatino Linotype"/>
        <family val="1"/>
      </rPr>
      <t>s</t>
    </r>
    <r>
      <rPr>
        <sz val="12"/>
        <color theme="1"/>
        <rFont val="Palatino Linotype"/>
        <family val="1"/>
      </rPr>
      <t>/(</t>
    </r>
    <r>
      <rPr>
        <i/>
        <sz val="12"/>
        <color theme="1"/>
        <rFont val="Palatino Linotype"/>
        <family val="1"/>
      </rPr>
      <t xml:space="preserve">c </t>
    </r>
    <r>
      <rPr>
        <sz val="12"/>
        <color theme="1"/>
        <rFont val="Palatino Linotype"/>
        <family val="1"/>
      </rPr>
      <t>+</t>
    </r>
    <r>
      <rPr>
        <i/>
        <sz val="12"/>
        <color theme="1"/>
        <rFont val="Palatino Linotype"/>
        <family val="1"/>
      </rPr>
      <t xml:space="preserve"> v</t>
    </r>
    <r>
      <rPr>
        <sz val="12"/>
        <color theme="1"/>
        <rFont val="Palatino Linotype"/>
        <family val="1"/>
      </rPr>
      <t>)</t>
    </r>
  </si>
  <si>
    <r>
      <t>total value of output =</t>
    </r>
    <r>
      <rPr>
        <i/>
        <sz val="12"/>
        <color theme="1"/>
        <rFont val="Palatino Linotype"/>
        <family val="1"/>
      </rPr>
      <t xml:space="preserve"> c </t>
    </r>
    <r>
      <rPr>
        <sz val="12"/>
        <color theme="1"/>
        <rFont val="Palatino Linotype"/>
        <family val="1"/>
      </rPr>
      <t xml:space="preserve">+ </t>
    </r>
    <r>
      <rPr>
        <i/>
        <sz val="12"/>
        <color theme="1"/>
        <rFont val="Palatino Linotype"/>
        <family val="1"/>
      </rPr>
      <t>v</t>
    </r>
    <r>
      <rPr>
        <sz val="12"/>
        <color theme="1"/>
        <rFont val="Palatino Linotype"/>
        <family val="1"/>
      </rPr>
      <t xml:space="preserve"> + </t>
    </r>
    <r>
      <rPr>
        <i/>
        <sz val="12"/>
        <color theme="1"/>
        <rFont val="Palatino Linotype"/>
        <family val="1"/>
      </rPr>
      <t>s</t>
    </r>
    <r>
      <rPr>
        <sz val="12"/>
        <color theme="1"/>
        <rFont val="Palatino Linotype"/>
        <family val="1"/>
      </rPr>
      <t xml:space="preserve"> = </t>
    </r>
    <r>
      <rPr>
        <i/>
        <sz val="12"/>
        <color theme="1"/>
        <rFont val="Palatino Linotype"/>
        <family val="1"/>
      </rPr>
      <t>c</t>
    </r>
    <r>
      <rPr>
        <sz val="12"/>
        <color theme="1"/>
        <rFont val="Palatino Linotype"/>
        <family val="1"/>
      </rPr>
      <t xml:space="preserve"> +</t>
    </r>
    <r>
      <rPr>
        <i/>
        <sz val="12"/>
        <color theme="1"/>
        <rFont val="Palatino Linotype"/>
        <family val="1"/>
      </rPr>
      <t xml:space="preserve"> N</t>
    </r>
  </si>
  <si>
    <t>variable capital</t>
  </si>
  <si>
    <t>s/v</t>
  </si>
  <si>
    <t>rate of surplus-value</t>
  </si>
  <si>
    <t xml:space="preserve">MELT </t>
  </si>
  <si>
    <t>growth rate of</t>
  </si>
  <si>
    <t>physical quantities</t>
  </si>
  <si>
    <t>value magnitudes</t>
  </si>
  <si>
    <t>growth rates</t>
  </si>
  <si>
    <r>
      <rPr>
        <b/>
        <i/>
        <sz val="9.5"/>
        <color theme="1"/>
        <rFont val="Palatino Linotype"/>
        <family val="1"/>
      </rPr>
      <t>p</t>
    </r>
    <r>
      <rPr>
        <i/>
        <sz val="9.5"/>
        <color theme="1"/>
        <rFont val="Palatino Linotype"/>
        <family val="1"/>
      </rPr>
      <t xml:space="preserve"> </t>
    </r>
  </si>
  <si>
    <r>
      <t xml:space="preserve">s </t>
    </r>
    <r>
      <rPr>
        <sz val="9.5"/>
        <color theme="1"/>
        <rFont val="Palatino Linotype"/>
        <family val="1"/>
      </rPr>
      <t>accumulated</t>
    </r>
  </si>
  <si>
    <t>total</t>
  </si>
  <si>
    <t xml:space="preserve">initial values of </t>
  </si>
  <si>
    <t xml:space="preserve"> = can be varied</t>
  </si>
  <si>
    <t>© 2021 Andrew Kliman</t>
  </si>
  <si>
    <t xml:space="preserve">"Henryk Grossmann’s Breakdown Model: </t>
  </si>
  <si>
    <t>You may share this file but, if you alter it, you must note that fact, prominently, in the altered file,</t>
  </si>
  <si>
    <r>
      <t xml:space="preserve">c </t>
    </r>
    <r>
      <rPr>
        <sz val="9.5"/>
        <color theme="1"/>
        <rFont val="Palatino Linotype"/>
        <family val="1"/>
      </rPr>
      <t xml:space="preserve">+ </t>
    </r>
    <r>
      <rPr>
        <i/>
        <sz val="9.5"/>
        <color theme="1"/>
        <rFont val="Palatino Linotype"/>
        <family val="1"/>
      </rPr>
      <t>v</t>
    </r>
  </si>
  <si>
    <t xml:space="preserve">and you must provide the information that people need to access the original file. </t>
  </si>
  <si>
    <t xml:space="preserve">REPRODUCTION SCHEME WITH CONSTANT PERCENTAGE OF SURPLUS-VALUE ACCUMULATED </t>
  </si>
  <si>
    <r>
      <t xml:space="preserve">new value added = </t>
    </r>
    <r>
      <rPr>
        <i/>
        <sz val="12"/>
        <color theme="1"/>
        <rFont val="Palatino Linotype"/>
        <family val="1"/>
      </rPr>
      <t>MELT</t>
    </r>
    <r>
      <rPr>
        <i/>
        <sz val="8"/>
        <color theme="1"/>
        <rFont val="Palatino Linotype"/>
        <family val="1"/>
      </rPr>
      <t xml:space="preserve"> </t>
    </r>
    <r>
      <rPr>
        <sz val="12"/>
        <color theme="1"/>
        <rFont val="Palatino Linotype"/>
        <family val="1"/>
      </rPr>
      <t xml:space="preserve">× </t>
    </r>
    <r>
      <rPr>
        <i/>
        <sz val="12"/>
        <color theme="1"/>
        <rFont val="Palatino Linotype"/>
        <family val="1"/>
      </rPr>
      <t>L</t>
    </r>
  </si>
  <si>
    <r>
      <t xml:space="preserve">On the </t>
    </r>
    <r>
      <rPr>
        <i/>
        <sz val="13.5"/>
        <color theme="1"/>
        <rFont val="Palatino Linotype"/>
        <family val="1"/>
      </rPr>
      <t>Real</t>
    </r>
    <r>
      <rPr>
        <sz val="13.5"/>
        <color theme="1"/>
        <rFont val="Palatino Linotype"/>
        <family val="1"/>
      </rPr>
      <t xml:space="preserve"> Cause of the Fictitious Breakdown Tendency"</t>
    </r>
  </si>
  <si>
    <r>
      <t xml:space="preserve">by Andrew Kliman, published in </t>
    </r>
    <r>
      <rPr>
        <i/>
        <sz val="13.5"/>
        <color theme="1"/>
        <rFont val="Palatino Linotype"/>
        <family val="1"/>
      </rPr>
      <t>With Sober Senses</t>
    </r>
    <r>
      <rPr>
        <sz val="13.5"/>
        <color theme="1"/>
        <rFont val="Palatino Linotype"/>
        <family val="1"/>
      </rPr>
      <t xml:space="preserve">, October 7, 2021.  </t>
    </r>
  </si>
  <si>
    <t>https://www.marxisthumanistinitiative.org/economics/henryk-grossmanns-breakdown-model-on-the-real-cause-of-the-fictitious-breakdown-tendency.html</t>
  </si>
  <si>
    <t>U</t>
  </si>
  <si>
    <r>
      <t xml:space="preserve">accu-mula- tion   (% of </t>
    </r>
    <r>
      <rPr>
        <i/>
        <sz val="9.5"/>
        <color theme="1"/>
        <rFont val="Palatino Linotype"/>
        <family val="1"/>
      </rPr>
      <t>s - u</t>
    </r>
    <r>
      <rPr>
        <sz val="9.5"/>
        <color theme="1"/>
        <rFont val="Palatino Linotype"/>
        <family val="1"/>
      </rPr>
      <t>)</t>
    </r>
  </si>
  <si>
    <t>u as % of w</t>
  </si>
  <si>
    <r>
      <t xml:space="preserve">% of </t>
    </r>
    <r>
      <rPr>
        <i/>
        <sz val="9.5"/>
        <color theme="1"/>
        <rFont val="Palatino Linotype"/>
        <family val="1"/>
      </rPr>
      <t>s</t>
    </r>
    <r>
      <rPr>
        <sz val="9.5"/>
        <color theme="1"/>
        <rFont val="Palatino Linotype"/>
        <family val="1"/>
      </rPr>
      <t xml:space="preserve"> - u</t>
    </r>
  </si>
  <si>
    <t>k</t>
  </si>
  <si>
    <t>c / k</t>
  </si>
  <si>
    <t>s - u</t>
  </si>
  <si>
    <r>
      <t xml:space="preserve">This is a </t>
    </r>
    <r>
      <rPr>
        <sz val="13.5"/>
        <color rgb="FFFF0000"/>
        <rFont val="Palatino Linotype"/>
        <family val="1"/>
      </rPr>
      <t>modified version of the</t>
    </r>
    <r>
      <rPr>
        <sz val="13.5"/>
        <color theme="1"/>
        <rFont val="Palatino Linotype"/>
        <family val="1"/>
      </rPr>
      <t xml:space="preserve"> interactive spreadsheet file that accompanies </t>
    </r>
  </si>
  <si>
    <t>© 2021 Peter Jones (modifications)</t>
  </si>
  <si>
    <t>The modifications give an example of a possible way the falling rate of profit could trigger a recession, by leading to a decline in the mass of profits. This is in the spirit of Marx's hypothesised absolute over-accumulation of capital, that Grossman attempts to develop.</t>
  </si>
  <si>
    <t>Peter Jones' response to Andrew Kliman</t>
  </si>
  <si>
    <t>Hi Andrew,</t>
  </si>
  <si>
    <t>I agree that Grossman's model does not demonstrate any necessity or likelihood of breakdown, largely for the same reasons you have given (see Jones 2021, The Falling Rate of Profit and the Great Recession, where I discuss Grossman's model briefly).</t>
  </si>
  <si>
    <t>However, I think he and Marx were working with powerful intuitions when they hypothesised the possibility for the mass of profits to fall, and this potentially triggering crisis.</t>
  </si>
  <si>
    <r>
      <t>S</t>
    </r>
    <r>
      <rPr>
        <vertAlign val="subscript"/>
        <sz val="11"/>
        <color theme="1"/>
        <rFont val="Calibri"/>
        <family val="2"/>
        <scheme val="minor"/>
      </rPr>
      <t>t</t>
    </r>
    <r>
      <rPr>
        <sz val="11"/>
        <color theme="1"/>
        <rFont val="Calibri"/>
        <family val="2"/>
        <scheme val="minor"/>
      </rPr>
      <t xml:space="preserve"> = ROP / K</t>
    </r>
  </si>
  <si>
    <t>And decided that the decline in the ROP (S / K) might be a bigger influence than the growth in the capital stock (K).</t>
  </si>
  <si>
    <t>As Grossman points out, Marx does not say how this would lead directly to a crisis. Grossman’s idea was that it wouldn’t leave the capitalists enough to consume after allocating enough value to maintain a constant rate of growth. But Grossman’s assumption of a constant rate of growth is just specified exogenously, so this aspect of his schema cannot demonstrate the necessity of breakdown, as Kliman argues.</t>
  </si>
  <si>
    <t>But is there potentially a plausible theory of crisis that can be salvaged from Marx’s hypothetical absolute over-accumulation of capital?</t>
  </si>
  <si>
    <t>A crucial manifestation of crises is in fact a decline in investment. We tend to think of this as due to a lack of demand for investment caused by a crisis in confidence, that is plausibly related to a fall in the underlying rate of profit. But what if a decline in the mass of surplus value was a link in the chain? Investors tend not to panic if the underlying return on capital has declined, as long as earnings are still growing. (Potentially because as long as earnings after interest and taxes are growing, the business is not destroying capital.) But when earnings after interest, taxes, amortisation and depreciation go significantly backwards, people start to panic. Why would you hand your investment to a business that at the margin looks to be destroying capital? You are better off in cash or bonds.</t>
  </si>
  <si>
    <t>So the question I would like to answer is, can we develop a plausible model where the mass of surplus value does actually decline, due to the effect of the declining rate of profit being stronger than the growth in the capital stock?</t>
  </si>
  <si>
    <t>Empirically, a decline in the mass of profits probably is correlated with crises. This could just be due to a crisis of confidence leading to a plunge in investment, hence insufficient aggregate demand, hence a decline in profits (which still may be connected to a fall in the ROP). However, it seems to me at least plausible that the chain of causation goes the other way: there is first a decline in the mass of profits, then a sharp drop in actual investment caused by the crisis in confidence.</t>
  </si>
  <si>
    <t>I agree with the political and philosophical points about fatalism.</t>
  </si>
  <si>
    <t>What Marx seems to be imagining is a situation where the decline in the rate of profit has gone so far that despite accumulation of capital continuing, the mass of surplus value declines. He seems to have thought about the following very basic decomposition of the growth in surplus value (S):</t>
  </si>
  <si>
    <t>With some quick modifications to your spreadsheet versions of Grossman’s model I ‘produced’ a decline in the mass of profits due to labour saving technical change and a declining rate of profit. I think the assumptions are quite abstract, it would be better to build up from ‘microfoundations’ where capitalists have an incentive to introduce the technical change. But given you and others have given counter-examples to the Okishio Theorem this should be possible.</t>
  </si>
  <si>
    <t>u</t>
  </si>
  <si>
    <t>unproductive expenditures of surplus value by businesses (e.g. on unproductive workers and managers) and the state (e.g. military spending)</t>
  </si>
  <si>
    <t>Crisis as investors see profits falling, and sell down the value of shares; and companies drastically cut investment because new investment appears to be reducing profit rather than creating it.</t>
  </si>
  <si>
    <t>c + v</t>
  </si>
  <si>
    <t>Checks</t>
  </si>
  <si>
    <t>A significantly modified version of the Bauer-Grossman-Kliman model</t>
  </si>
  <si>
    <t>C/N</t>
  </si>
  <si>
    <t>At+1/Xt</t>
  </si>
  <si>
    <t>At+1/        Xt[1+gN]</t>
  </si>
  <si>
    <r>
      <t xml:space="preserve">accu-mula- tion   (% of </t>
    </r>
    <r>
      <rPr>
        <i/>
        <sz val="8"/>
        <color theme="1"/>
        <rFont val="Palatino Linotype"/>
        <family val="1"/>
      </rPr>
      <t>s - u</t>
    </r>
    <r>
      <rPr>
        <sz val="8"/>
        <color theme="1"/>
        <rFont val="Palatino Linotype"/>
        <family val="1"/>
      </rPr>
      <t>)</t>
    </r>
  </si>
  <si>
    <t>A physically possible and plausible alternative to Peter Jones' "significantly modified version of the Bauer-Grossman-Kliman model" (w/out user-modifiable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</si>
</sst>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00"/>
    <numFmt numFmtId="165" formatCode="0.0"/>
    <numFmt numFmtId="166" formatCode="0.0%"/>
    <numFmt numFmtId="167" formatCode="_(* #,##0.000_);_(* \(#,##0.000\);_(* &quot;-&quot;??_);_(@_)"/>
    <numFmt numFmtId="168" formatCode="0.000000000"/>
    <numFmt numFmtId="169" formatCode="0.000000"/>
    <numFmt numFmtId="170" formatCode="0.00000000000"/>
    <numFmt numFmtId="171" formatCode="0.00000000000000"/>
  </numFmts>
  <fonts count="27" x14ac:knownFonts="1">
    <font>
      <sz val="11"/>
      <color theme="1"/>
      <name val="Calibri"/>
      <family val="2"/>
      <scheme val="minor"/>
    </font>
    <font>
      <sz val="11"/>
      <color theme="1"/>
      <name val="Calibri"/>
      <family val="2"/>
      <scheme val="minor"/>
    </font>
    <font>
      <sz val="12"/>
      <color theme="1"/>
      <name val="Palatino Linotype"/>
      <family val="1"/>
    </font>
    <font>
      <sz val="9.5"/>
      <color theme="1"/>
      <name val="Palatino Linotype"/>
      <family val="1"/>
    </font>
    <font>
      <b/>
      <i/>
      <sz val="9.5"/>
      <color theme="1"/>
      <name val="Palatino Linotype"/>
      <family val="1"/>
    </font>
    <font>
      <i/>
      <sz val="9.5"/>
      <color theme="1"/>
      <name val="Palatino Linotype"/>
      <family val="1"/>
    </font>
    <font>
      <i/>
      <sz val="8"/>
      <color theme="1"/>
      <name val="Palatino Linotype"/>
      <family val="1"/>
    </font>
    <font>
      <i/>
      <sz val="12"/>
      <color theme="1"/>
      <name val="Palatino Linotype"/>
      <family val="1"/>
    </font>
    <font>
      <i/>
      <sz val="11"/>
      <color theme="1"/>
      <name val="Calibri"/>
      <family val="2"/>
      <scheme val="minor"/>
    </font>
    <font>
      <i/>
      <sz val="16"/>
      <color theme="1"/>
      <name val="Palatino Linotype"/>
      <family val="1"/>
    </font>
    <font>
      <sz val="9.5"/>
      <color theme="0"/>
      <name val="Palatino Linotype"/>
      <family val="1"/>
    </font>
    <font>
      <b/>
      <sz val="13.5"/>
      <color theme="1"/>
      <name val="Palatino Linotype"/>
      <family val="1"/>
    </font>
    <font>
      <sz val="11"/>
      <color theme="1"/>
      <name val="Palatino Linotype"/>
      <family val="1"/>
    </font>
    <font>
      <sz val="13.5"/>
      <color theme="1"/>
      <name val="Palatino Linotype"/>
      <family val="1"/>
    </font>
    <font>
      <i/>
      <sz val="13.5"/>
      <color theme="1"/>
      <name val="Palatino Linotype"/>
      <family val="1"/>
    </font>
    <font>
      <sz val="13.5"/>
      <color theme="1"/>
      <name val="Calibri"/>
      <family val="2"/>
      <scheme val="minor"/>
    </font>
    <font>
      <u/>
      <sz val="11"/>
      <color theme="10"/>
      <name val="Calibri"/>
      <family val="2"/>
      <scheme val="minor"/>
    </font>
    <font>
      <u/>
      <sz val="14"/>
      <color theme="10"/>
      <name val="Palatino Linotype"/>
      <family val="1"/>
    </font>
    <font>
      <sz val="14"/>
      <color theme="1"/>
      <name val="Palatino Linotype"/>
      <family val="1"/>
    </font>
    <font>
      <sz val="11"/>
      <color rgb="FFFF0000"/>
      <name val="Calibri"/>
      <family val="2"/>
      <scheme val="minor"/>
    </font>
    <font>
      <sz val="13.5"/>
      <color rgb="FFFF0000"/>
      <name val="Palatino Linotype"/>
      <family val="1"/>
    </font>
    <font>
      <vertAlign val="subscript"/>
      <sz val="11"/>
      <color theme="1"/>
      <name val="Calibri"/>
      <family val="2"/>
      <scheme val="minor"/>
    </font>
    <font>
      <sz val="12"/>
      <color rgb="FFFF0000"/>
      <name val="Palatino Linotype"/>
      <family val="1"/>
    </font>
    <font>
      <sz val="9.5"/>
      <color rgb="FFFF0000"/>
      <name val="Palatino Linotype"/>
      <family val="1"/>
    </font>
    <font>
      <i/>
      <sz val="11"/>
      <color rgb="FFFF0000"/>
      <name val="Calibri"/>
      <family val="2"/>
      <scheme val="minor"/>
    </font>
    <font>
      <sz val="8"/>
      <color theme="1"/>
      <name val="Palatino Linotype"/>
      <family val="1"/>
    </font>
    <font>
      <strike/>
      <sz val="9.5"/>
      <color theme="1"/>
      <name val="Palatino Linotype"/>
      <family val="1"/>
    </font>
  </fonts>
  <fills count="7">
    <fill>
      <patternFill patternType="none"/>
    </fill>
    <fill>
      <patternFill patternType="gray125"/>
    </fill>
    <fill>
      <patternFill patternType="solid">
        <fgColor rgb="FFD2FED3"/>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2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216">
    <xf numFmtId="0" fontId="0" fillId="0" borderId="0" xfId="0"/>
    <xf numFmtId="0" fontId="3" fillId="0" borderId="0" xfId="0" applyFont="1"/>
    <xf numFmtId="0" fontId="3" fillId="0" borderId="0" xfId="0" applyFont="1" applyAlignment="1">
      <alignment horizontal="center"/>
    </xf>
    <xf numFmtId="166" fontId="3" fillId="2" borderId="0" xfId="2" applyNumberFormat="1" applyFont="1" applyFill="1" applyAlignment="1">
      <alignment horizontal="center"/>
    </xf>
    <xf numFmtId="166" fontId="3" fillId="0" borderId="0" xfId="2" applyNumberFormat="1" applyFont="1" applyFill="1" applyAlignment="1">
      <alignment horizontal="center"/>
    </xf>
    <xf numFmtId="0" fontId="3" fillId="0" borderId="0" xfId="0" applyFont="1" applyAlignment="1">
      <alignment wrapText="1"/>
    </xf>
    <xf numFmtId="0" fontId="3" fillId="3" borderId="2" xfId="0" applyFont="1" applyFill="1" applyBorder="1" applyAlignment="1">
      <alignment horizontal="center"/>
    </xf>
    <xf numFmtId="0" fontId="3" fillId="0" borderId="0" xfId="0" applyFont="1" applyFill="1" applyAlignment="1">
      <alignment horizontal="center"/>
    </xf>
    <xf numFmtId="0" fontId="3" fillId="4" borderId="3" xfId="0" applyFont="1" applyFill="1" applyBorder="1" applyAlignment="1">
      <alignment horizontal="center"/>
    </xf>
    <xf numFmtId="164" fontId="3" fillId="0" borderId="0" xfId="0" applyNumberFormat="1" applyFont="1" applyFill="1"/>
    <xf numFmtId="167" fontId="3" fillId="0" borderId="0" xfId="1" applyNumberFormat="1" applyFont="1" applyFill="1" applyAlignment="1">
      <alignment horizontal="center"/>
    </xf>
    <xf numFmtId="164" fontId="3" fillId="0" borderId="0" xfId="0" applyNumberFormat="1" applyFont="1" applyFill="1" applyAlignment="1">
      <alignment horizontal="center"/>
    </xf>
    <xf numFmtId="43" fontId="3" fillId="0" borderId="0" xfId="1" applyFont="1" applyFill="1"/>
    <xf numFmtId="10" fontId="3" fillId="0" borderId="0" xfId="2" applyNumberFormat="1" applyFont="1" applyFill="1"/>
    <xf numFmtId="0" fontId="3" fillId="0" borderId="0" xfId="0" applyFont="1" applyFill="1"/>
    <xf numFmtId="166" fontId="3" fillId="0" borderId="0" xfId="2" applyNumberFormat="1" applyFont="1" applyFill="1"/>
    <xf numFmtId="0" fontId="3" fillId="0" borderId="0" xfId="0" applyFont="1" applyFill="1" applyBorder="1" applyAlignment="1">
      <alignment horizontal="center"/>
    </xf>
    <xf numFmtId="0" fontId="3" fillId="0" borderId="0" xfId="0" applyFont="1" applyAlignment="1">
      <alignment horizontal="center"/>
    </xf>
    <xf numFmtId="0" fontId="3" fillId="4" borderId="0" xfId="0" quotePrefix="1" applyFont="1" applyFill="1" applyBorder="1" applyAlignment="1">
      <alignment horizontal="center"/>
    </xf>
    <xf numFmtId="0" fontId="3" fillId="0" borderId="0" xfId="0" applyFont="1" applyAlignment="1">
      <alignment horizontal="center"/>
    </xf>
    <xf numFmtId="0" fontId="3" fillId="3" borderId="2" xfId="0" applyFont="1" applyFill="1" applyBorder="1" applyAlignment="1">
      <alignment horizontal="center" vertical="center" wrapText="1"/>
    </xf>
    <xf numFmtId="0" fontId="8" fillId="0" borderId="0" xfId="0" applyFont="1" applyAlignment="1">
      <alignment horizontal="center"/>
    </xf>
    <xf numFmtId="0" fontId="2" fillId="4" borderId="0" xfId="0" applyFont="1" applyFill="1"/>
    <xf numFmtId="0" fontId="0" fillId="4" borderId="0" xfId="0" applyFill="1"/>
    <xf numFmtId="0" fontId="8" fillId="4" borderId="0" xfId="0" applyFont="1" applyFill="1" applyAlignment="1">
      <alignment horizontal="center"/>
    </xf>
    <xf numFmtId="0" fontId="9" fillId="4" borderId="0" xfId="0" applyFont="1" applyFill="1" applyAlignment="1">
      <alignment horizontal="center"/>
    </xf>
    <xf numFmtId="0" fontId="5" fillId="0" borderId="14" xfId="0" applyFont="1" applyBorder="1" applyAlignment="1">
      <alignment horizontal="center" vertical="center" wrapText="1"/>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wrapText="1"/>
    </xf>
    <xf numFmtId="9" fontId="3" fillId="3" borderId="11" xfId="0" applyNumberFormat="1" applyFont="1" applyFill="1" applyBorder="1" applyAlignment="1">
      <alignment horizontal="center"/>
    </xf>
    <xf numFmtId="9" fontId="3" fillId="3" borderId="2" xfId="0" applyNumberFormat="1" applyFont="1" applyFill="1" applyBorder="1" applyAlignment="1">
      <alignment horizontal="center"/>
    </xf>
    <xf numFmtId="2" fontId="3" fillId="0" borderId="0" xfId="0" applyNumberFormat="1" applyFont="1" applyFill="1" applyAlignment="1">
      <alignment horizontal="center"/>
    </xf>
    <xf numFmtId="165" fontId="3" fillId="0" borderId="0" xfId="0" applyNumberFormat="1" applyFont="1" applyFill="1" applyAlignment="1">
      <alignment horizontal="center"/>
    </xf>
    <xf numFmtId="0" fontId="3" fillId="0" borderId="0" xfId="0" applyNumberFormat="1" applyFont="1" applyAlignment="1">
      <alignment horizontal="center"/>
    </xf>
    <xf numFmtId="0" fontId="3" fillId="0" borderId="0" xfId="0" applyNumberFormat="1" applyFont="1"/>
    <xf numFmtId="0" fontId="3" fillId="0" borderId="0" xfId="1" applyNumberFormat="1" applyFont="1" applyAlignment="1">
      <alignment horizontal="center"/>
    </xf>
    <xf numFmtId="0" fontId="3" fillId="0" borderId="0" xfId="0" applyNumberFormat="1" applyFont="1" applyFill="1" applyBorder="1" applyAlignment="1">
      <alignment horizontal="center"/>
    </xf>
    <xf numFmtId="0" fontId="3" fillId="0" borderId="0" xfId="0" applyNumberFormat="1" applyFont="1" applyFill="1"/>
    <xf numFmtId="0" fontId="3" fillId="4" borderId="0" xfId="0" applyNumberFormat="1" applyFont="1" applyFill="1" applyAlignment="1">
      <alignment horizontal="center"/>
    </xf>
    <xf numFmtId="9" fontId="3" fillId="3" borderId="2" xfId="2" applyFont="1" applyFill="1" applyBorder="1" applyAlignment="1">
      <alignment horizontal="center"/>
    </xf>
    <xf numFmtId="10" fontId="3" fillId="0" borderId="0" xfId="2" applyNumberFormat="1" applyFont="1" applyAlignment="1">
      <alignment horizontal="center"/>
    </xf>
    <xf numFmtId="0" fontId="3" fillId="0" borderId="0" xfId="2" applyNumberFormat="1" applyFont="1" applyAlignment="1">
      <alignment horizontal="center"/>
    </xf>
    <xf numFmtId="9" fontId="3" fillId="0" borderId="0" xfId="2" applyFont="1" applyAlignment="1">
      <alignment horizontal="center"/>
    </xf>
    <xf numFmtId="166" fontId="3" fillId="0" borderId="0" xfId="2" applyNumberFormat="1" applyFont="1" applyAlignment="1">
      <alignment horizont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9" xfId="0" applyNumberFormat="1" applyFont="1" applyBorder="1" applyAlignment="1">
      <alignment horizontal="center" vertical="center" wrapText="1"/>
    </xf>
    <xf numFmtId="0" fontId="3" fillId="5" borderId="0" xfId="0" applyFont="1" applyFill="1" applyBorder="1" applyAlignment="1">
      <alignment horizontal="center" vertical="center"/>
    </xf>
    <xf numFmtId="0" fontId="5" fillId="5" borderId="9" xfId="0" applyFont="1" applyFill="1" applyBorder="1" applyAlignment="1">
      <alignment horizontal="center" vertical="center" wrapText="1"/>
    </xf>
    <xf numFmtId="0" fontId="3" fillId="5" borderId="0" xfId="0" applyNumberFormat="1" applyFont="1" applyFill="1" applyAlignment="1">
      <alignment horizontal="center"/>
    </xf>
    <xf numFmtId="0" fontId="3" fillId="5" borderId="0" xfId="0" applyNumberFormat="1" applyFont="1" applyFill="1"/>
    <xf numFmtId="0" fontId="3" fillId="5" borderId="0" xfId="0" applyFont="1" applyFill="1" applyBorder="1" applyAlignment="1">
      <alignment vertical="center"/>
    </xf>
    <xf numFmtId="0" fontId="3" fillId="5" borderId="9" xfId="0" applyFont="1" applyFill="1" applyBorder="1" applyAlignment="1">
      <alignment horizontal="center" vertical="center" wrapText="1"/>
    </xf>
    <xf numFmtId="0" fontId="3" fillId="5" borderId="0" xfId="0" applyNumberFormat="1" applyFont="1" applyFill="1" applyBorder="1" applyAlignment="1">
      <alignment wrapText="1"/>
    </xf>
    <xf numFmtId="0" fontId="3" fillId="5" borderId="0" xfId="0" applyNumberFormat="1" applyFont="1" applyFill="1" applyBorder="1" applyAlignment="1">
      <alignment horizontal="center"/>
    </xf>
    <xf numFmtId="0" fontId="4" fillId="5" borderId="9" xfId="0" applyFont="1" applyFill="1" applyBorder="1" applyAlignment="1">
      <alignment horizontal="center" vertical="center"/>
    </xf>
    <xf numFmtId="10" fontId="3" fillId="5" borderId="0" xfId="2" applyNumberFormat="1" applyFont="1" applyFill="1"/>
    <xf numFmtId="10" fontId="3" fillId="5" borderId="0" xfId="2" applyNumberFormat="1" applyFont="1" applyFill="1" applyAlignment="1">
      <alignment horizontal="center"/>
    </xf>
    <xf numFmtId="166" fontId="3" fillId="4" borderId="0" xfId="2" applyNumberFormat="1" applyFont="1" applyFill="1" applyAlignment="1">
      <alignment horizontal="center"/>
    </xf>
    <xf numFmtId="0" fontId="3" fillId="4" borderId="0" xfId="0" applyFont="1" applyFill="1" applyAlignment="1">
      <alignment wrapText="1"/>
    </xf>
    <xf numFmtId="0" fontId="5" fillId="4" borderId="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0" xfId="0" applyFont="1" applyFill="1"/>
    <xf numFmtId="9" fontId="3" fillId="4" borderId="0" xfId="2" applyFont="1" applyFill="1"/>
    <xf numFmtId="0" fontId="3" fillId="4" borderId="0" xfId="0" applyFont="1" applyFill="1" applyBorder="1" applyAlignment="1">
      <alignment vertical="center" wrapText="1"/>
    </xf>
    <xf numFmtId="166" fontId="3" fillId="4" borderId="9" xfId="2" applyNumberFormat="1" applyFont="1" applyFill="1" applyBorder="1" applyAlignment="1">
      <alignment horizontal="center" vertical="center" wrapText="1"/>
    </xf>
    <xf numFmtId="0" fontId="3" fillId="4" borderId="0" xfId="0" applyFont="1" applyFill="1" applyAlignment="1">
      <alignment horizontal="center"/>
    </xf>
    <xf numFmtId="0" fontId="3" fillId="4" borderId="0" xfId="0" applyFont="1" applyFill="1" applyAlignment="1">
      <alignment horizontal="center" wrapText="1"/>
    </xf>
    <xf numFmtId="0" fontId="3" fillId="4" borderId="0" xfId="0" applyNumberFormat="1" applyFont="1" applyFill="1"/>
    <xf numFmtId="0" fontId="3" fillId="4" borderId="13" xfId="0" applyFont="1" applyFill="1" applyBorder="1" applyAlignment="1">
      <alignment vertical="center" wrapText="1"/>
    </xf>
    <xf numFmtId="0" fontId="3" fillId="4" borderId="0" xfId="0" applyNumberFormat="1" applyFont="1" applyFill="1" applyAlignment="1">
      <alignment wrapText="1"/>
    </xf>
    <xf numFmtId="0" fontId="3" fillId="4" borderId="0" xfId="0" applyFont="1" applyFill="1" applyBorder="1" applyAlignment="1">
      <alignment horizontal="center"/>
    </xf>
    <xf numFmtId="0" fontId="3" fillId="4" borderId="0" xfId="1" applyNumberFormat="1" applyFont="1" applyFill="1" applyAlignment="1">
      <alignment horizontal="center"/>
    </xf>
    <xf numFmtId="10" fontId="3" fillId="4" borderId="0" xfId="2" applyNumberFormat="1" applyFont="1" applyFill="1"/>
    <xf numFmtId="0" fontId="3" fillId="4" borderId="0" xfId="2" applyNumberFormat="1" applyFont="1" applyFill="1"/>
    <xf numFmtId="2" fontId="3" fillId="4" borderId="0" xfId="0" applyNumberFormat="1" applyFont="1" applyFill="1" applyAlignment="1">
      <alignment horizontal="center"/>
    </xf>
    <xf numFmtId="164" fontId="3" fillId="4" borderId="0" xfId="0" applyNumberFormat="1" applyFont="1" applyFill="1" applyAlignment="1">
      <alignment horizontal="center"/>
    </xf>
    <xf numFmtId="165" fontId="3" fillId="4" borderId="0" xfId="0" applyNumberFormat="1" applyFont="1" applyFill="1" applyAlignment="1">
      <alignment horizontal="center"/>
    </xf>
    <xf numFmtId="167" fontId="3" fillId="4" borderId="0" xfId="1" applyNumberFormat="1" applyFont="1" applyFill="1" applyAlignment="1">
      <alignment horizontal="center"/>
    </xf>
    <xf numFmtId="43" fontId="3" fillId="4" borderId="0" xfId="1" applyFont="1" applyFill="1"/>
    <xf numFmtId="164" fontId="3" fillId="4" borderId="0" xfId="0" applyNumberFormat="1" applyFont="1" applyFill="1"/>
    <xf numFmtId="166" fontId="3" fillId="4" borderId="0" xfId="2" applyNumberFormat="1" applyFont="1" applyFill="1"/>
    <xf numFmtId="0" fontId="3" fillId="4" borderId="1" xfId="0" applyFont="1" applyFill="1" applyBorder="1" applyAlignment="1">
      <alignment vertical="center" wrapText="1"/>
    </xf>
    <xf numFmtId="0" fontId="3" fillId="4" borderId="1" xfId="0" applyFont="1" applyFill="1" applyBorder="1" applyAlignment="1">
      <alignment horizontal="center"/>
    </xf>
    <xf numFmtId="0" fontId="3" fillId="4" borderId="1" xfId="0" applyFont="1" applyFill="1" applyBorder="1"/>
    <xf numFmtId="0" fontId="3" fillId="4" borderId="1" xfId="0" applyNumberFormat="1" applyFont="1" applyFill="1" applyBorder="1" applyAlignment="1">
      <alignment wrapText="1"/>
    </xf>
    <xf numFmtId="0" fontId="3" fillId="4" borderId="1" xfId="0" applyFont="1" applyFill="1" applyBorder="1" applyAlignment="1">
      <alignment wrapText="1"/>
    </xf>
    <xf numFmtId="0" fontId="3" fillId="4" borderId="0" xfId="0" applyFont="1" applyFill="1" applyBorder="1"/>
    <xf numFmtId="0" fontId="3" fillId="4" borderId="0" xfId="0" quotePrefix="1" applyFont="1" applyFill="1" applyBorder="1" applyAlignment="1"/>
    <xf numFmtId="0" fontId="3" fillId="4" borderId="1" xfId="0" applyFont="1" applyFill="1" applyBorder="1" applyAlignment="1">
      <alignment horizontal="left"/>
    </xf>
    <xf numFmtId="0" fontId="3" fillId="3" borderId="18" xfId="0" quotePrefix="1" applyFont="1" applyFill="1" applyBorder="1" applyAlignment="1">
      <alignment horizontal="center"/>
    </xf>
    <xf numFmtId="0" fontId="10" fillId="4" borderId="0" xfId="0" applyNumberFormat="1" applyFont="1" applyFill="1" applyBorder="1" applyAlignment="1">
      <alignment horizontal="center"/>
    </xf>
    <xf numFmtId="0" fontId="3" fillId="4" borderId="3" xfId="0" applyFont="1" applyFill="1" applyBorder="1"/>
    <xf numFmtId="0" fontId="3" fillId="4" borderId="5" xfId="0" applyFont="1" applyFill="1" applyBorder="1"/>
    <xf numFmtId="0" fontId="3" fillId="4" borderId="9" xfId="0" applyFont="1" applyFill="1" applyBorder="1"/>
    <xf numFmtId="0" fontId="3" fillId="4" borderId="10" xfId="0" applyFont="1" applyFill="1" applyBorder="1"/>
    <xf numFmtId="0" fontId="3" fillId="4" borderId="0" xfId="0" applyNumberFormat="1" applyFont="1" applyFill="1" applyBorder="1"/>
    <xf numFmtId="0" fontId="3" fillId="4" borderId="0" xfId="0" quotePrefix="1" applyFont="1" applyFill="1" applyBorder="1"/>
    <xf numFmtId="0" fontId="3" fillId="0" borderId="4" xfId="0" applyFont="1" applyFill="1" applyBorder="1" applyAlignment="1">
      <alignment horizontal="center"/>
    </xf>
    <xf numFmtId="0" fontId="3" fillId="4" borderId="3" xfId="0" quotePrefix="1" applyFont="1" applyFill="1" applyBorder="1"/>
    <xf numFmtId="0" fontId="3" fillId="4" borderId="6" xfId="0" applyFont="1" applyFill="1" applyBorder="1"/>
    <xf numFmtId="0" fontId="3" fillId="4" borderId="7" xfId="0" applyFont="1" applyFill="1" applyBorder="1"/>
    <xf numFmtId="0" fontId="3" fillId="4" borderId="8" xfId="0" applyFont="1" applyFill="1" applyBorder="1"/>
    <xf numFmtId="0" fontId="3" fillId="4" borderId="1" xfId="0" applyFont="1" applyFill="1" applyBorder="1" applyAlignment="1"/>
    <xf numFmtId="0" fontId="5" fillId="4" borderId="19" xfId="0" applyFont="1" applyFill="1" applyBorder="1" applyAlignment="1">
      <alignment horizontal="center" vertical="center"/>
    </xf>
    <xf numFmtId="0" fontId="5" fillId="4" borderId="19" xfId="0" quotePrefix="1" applyFont="1" applyFill="1" applyBorder="1" applyAlignment="1">
      <alignment horizontal="center" vertical="center"/>
    </xf>
    <xf numFmtId="0" fontId="12" fillId="4" borderId="0" xfId="0" applyFont="1" applyFill="1"/>
    <xf numFmtId="0" fontId="13" fillId="4" borderId="0" xfId="0" applyFont="1" applyFill="1"/>
    <xf numFmtId="0" fontId="13" fillId="4" borderId="0" xfId="0" applyFont="1" applyFill="1" applyAlignment="1">
      <alignment horizontal="left" indent="4"/>
    </xf>
    <xf numFmtId="0" fontId="13" fillId="4" borderId="0" xfId="0" applyFont="1" applyFill="1" applyAlignment="1">
      <alignment horizontal="left"/>
    </xf>
    <xf numFmtId="0" fontId="15" fillId="4" borderId="0" xfId="0" applyFont="1" applyFill="1"/>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3" fillId="4" borderId="0" xfId="0" quotePrefix="1" applyFont="1" applyFill="1" applyBorder="1" applyAlignment="1">
      <alignment horizontal="center"/>
    </xf>
    <xf numFmtId="168" fontId="3" fillId="4" borderId="0" xfId="0" applyNumberFormat="1" applyFont="1" applyFill="1"/>
    <xf numFmtId="169" fontId="3" fillId="4" borderId="0" xfId="0" applyNumberFormat="1" applyFont="1" applyFill="1"/>
    <xf numFmtId="170" fontId="3" fillId="4" borderId="0" xfId="0" applyNumberFormat="1" applyFont="1" applyFill="1"/>
    <xf numFmtId="171" fontId="3" fillId="4" borderId="0" xfId="0" applyNumberFormat="1" applyFont="1" applyFill="1"/>
    <xf numFmtId="0" fontId="3" fillId="0" borderId="0" xfId="0" applyFont="1" applyFill="1" applyBorder="1"/>
    <xf numFmtId="0" fontId="3" fillId="0" borderId="1" xfId="0" applyFont="1" applyFill="1" applyBorder="1"/>
    <xf numFmtId="0" fontId="3" fillId="0" borderId="0" xfId="0" applyFont="1" applyFill="1" applyBorder="1" applyAlignment="1">
      <alignment vertical="center"/>
    </xf>
    <xf numFmtId="0" fontId="3" fillId="0" borderId="0" xfId="0" applyNumberFormat="1" applyFont="1" applyFill="1" applyBorder="1" applyAlignment="1">
      <alignment wrapText="1"/>
    </xf>
    <xf numFmtId="0" fontId="3" fillId="0" borderId="0" xfId="0" applyNumberFormat="1" applyFont="1" applyFill="1" applyAlignment="1">
      <alignment horizontal="center"/>
    </xf>
    <xf numFmtId="0" fontId="10" fillId="0" borderId="0" xfId="0" applyNumberFormat="1" applyFont="1" applyFill="1" applyAlignment="1">
      <alignment horizontal="center"/>
    </xf>
    <xf numFmtId="43" fontId="10" fillId="0" borderId="0" xfId="1" applyFont="1" applyFill="1"/>
    <xf numFmtId="2" fontId="3" fillId="0" borderId="0" xfId="0" applyNumberFormat="1" applyFont="1" applyAlignment="1">
      <alignment horizontal="center"/>
    </xf>
    <xf numFmtId="164" fontId="3" fillId="0" borderId="0" xfId="2" applyNumberFormat="1" applyFont="1" applyAlignment="1">
      <alignment horizontal="center"/>
    </xf>
    <xf numFmtId="2" fontId="3" fillId="0" borderId="0" xfId="0" applyNumberFormat="1" applyFont="1" applyFill="1" applyBorder="1" applyAlignment="1">
      <alignment horizontal="center"/>
    </xf>
    <xf numFmtId="166" fontId="3" fillId="6" borderId="0" xfId="2" applyNumberFormat="1" applyFont="1" applyFill="1"/>
    <xf numFmtId="0" fontId="19" fillId="4" borderId="0" xfId="0" applyFont="1" applyFill="1"/>
    <xf numFmtId="0" fontId="20" fillId="4" borderId="0" xfId="0" applyFont="1" applyFill="1" applyAlignment="1">
      <alignment horizontal="left"/>
    </xf>
    <xf numFmtId="14" fontId="0" fillId="4" borderId="0" xfId="0" applyNumberFormat="1" applyFill="1"/>
    <xf numFmtId="0" fontId="3" fillId="0" borderId="0" xfId="1" applyNumberFormat="1" applyFont="1" applyFill="1" applyAlignment="1">
      <alignment horizontal="center"/>
    </xf>
    <xf numFmtId="10" fontId="3" fillId="0" borderId="0" xfId="2" applyNumberFormat="1" applyFont="1" applyFill="1" applyAlignment="1">
      <alignment horizontal="center"/>
    </xf>
    <xf numFmtId="0" fontId="3" fillId="0" borderId="0" xfId="2" applyNumberFormat="1" applyFont="1" applyFill="1" applyAlignment="1">
      <alignment horizontal="center"/>
    </xf>
    <xf numFmtId="9" fontId="3" fillId="0" borderId="0" xfId="2" applyFont="1" applyFill="1" applyAlignment="1">
      <alignment horizontal="center"/>
    </xf>
    <xf numFmtId="9" fontId="3" fillId="0" borderId="0" xfId="2" applyFont="1" applyFill="1"/>
    <xf numFmtId="0" fontId="10" fillId="0" borderId="0" xfId="0" applyFont="1" applyFill="1" applyAlignment="1">
      <alignment horizontal="center"/>
    </xf>
    <xf numFmtId="0" fontId="10" fillId="0" borderId="0" xfId="0" applyNumberFormat="1" applyFont="1" applyFill="1" applyBorder="1" applyAlignment="1">
      <alignment horizontal="center"/>
    </xf>
    <xf numFmtId="0" fontId="10" fillId="0" borderId="0" xfId="0" applyNumberFormat="1" applyFont="1" applyFill="1"/>
    <xf numFmtId="0" fontId="10" fillId="0" borderId="0" xfId="1" applyNumberFormat="1" applyFont="1" applyFill="1" applyAlignment="1">
      <alignment horizontal="center"/>
    </xf>
    <xf numFmtId="10" fontId="10" fillId="0" borderId="0" xfId="2" applyNumberFormat="1" applyFont="1" applyFill="1" applyAlignment="1">
      <alignment horizontal="center"/>
    </xf>
    <xf numFmtId="0" fontId="10" fillId="0" borderId="0" xfId="2" applyNumberFormat="1" applyFont="1" applyFill="1" applyAlignment="1">
      <alignment horizontal="center"/>
    </xf>
    <xf numFmtId="9" fontId="10" fillId="0" borderId="0" xfId="2" applyFont="1" applyFill="1" applyAlignment="1">
      <alignment horizontal="center"/>
    </xf>
    <xf numFmtId="9" fontId="10" fillId="0" borderId="0" xfId="2" applyFont="1" applyFill="1" applyBorder="1"/>
    <xf numFmtId="166" fontId="3" fillId="0" borderId="0" xfId="2" applyNumberFormat="1" applyFont="1" applyFill="1" applyBorder="1" applyAlignment="1">
      <alignment horizontal="center"/>
    </xf>
    <xf numFmtId="166" fontId="10" fillId="0" borderId="0" xfId="2" applyNumberFormat="1" applyFont="1" applyFill="1" applyAlignment="1">
      <alignment horizontal="center"/>
    </xf>
    <xf numFmtId="2" fontId="10" fillId="0" borderId="0" xfId="0" applyNumberFormat="1" applyFont="1" applyFill="1" applyAlignment="1">
      <alignment horizontal="center"/>
    </xf>
    <xf numFmtId="164" fontId="10" fillId="0" borderId="0" xfId="0" applyNumberFormat="1" applyFont="1" applyFill="1" applyAlignment="1">
      <alignment horizontal="center"/>
    </xf>
    <xf numFmtId="165" fontId="10" fillId="0" borderId="0" xfId="0" applyNumberFormat="1" applyFont="1" applyFill="1" applyAlignment="1">
      <alignment horizontal="center"/>
    </xf>
    <xf numFmtId="167" fontId="10" fillId="0" borderId="0" xfId="1" applyNumberFormat="1" applyFont="1" applyFill="1" applyAlignment="1">
      <alignment horizontal="center"/>
    </xf>
    <xf numFmtId="164" fontId="10" fillId="0" borderId="0" xfId="0" applyNumberFormat="1" applyFont="1" applyFill="1"/>
    <xf numFmtId="10" fontId="10" fillId="0" borderId="0" xfId="2" applyNumberFormat="1" applyFont="1" applyFill="1"/>
    <xf numFmtId="0" fontId="10" fillId="0" borderId="0" xfId="0" applyFont="1" applyFill="1"/>
    <xf numFmtId="166" fontId="3" fillId="0" borderId="0" xfId="2" applyNumberFormat="1" applyFont="1" applyFill="1" applyBorder="1"/>
    <xf numFmtId="0" fontId="24" fillId="4" borderId="0" xfId="0" applyFont="1" applyFill="1" applyAlignment="1">
      <alignment horizontal="center"/>
    </xf>
    <xf numFmtId="2" fontId="3" fillId="4" borderId="0" xfId="0" applyNumberFormat="1" applyFont="1" applyFill="1"/>
    <xf numFmtId="0" fontId="13" fillId="4" borderId="0" xfId="0" applyFont="1" applyFill="1" applyAlignment="1">
      <alignment horizontal="left" wrapText="1" indent="3"/>
    </xf>
    <xf numFmtId="0" fontId="17" fillId="4" borderId="0" xfId="3" applyFont="1" applyFill="1" applyAlignment="1">
      <alignment horizontal="left" vertical="top" wrapText="1"/>
    </xf>
    <xf numFmtId="0" fontId="18" fillId="4" borderId="0" xfId="0" applyFont="1" applyFill="1" applyAlignment="1">
      <alignment horizontal="left" vertical="top" wrapText="1"/>
    </xf>
    <xf numFmtId="0" fontId="3" fillId="4" borderId="0" xfId="0" quotePrefix="1" applyFont="1" applyFill="1" applyBorder="1" applyAlignment="1">
      <alignment horizontal="center"/>
    </xf>
    <xf numFmtId="0" fontId="3" fillId="0" borderId="0" xfId="0" applyFont="1" applyFill="1" applyBorder="1" applyAlignment="1">
      <alignment horizontal="center" vertical="center" wrapText="1"/>
    </xf>
    <xf numFmtId="0" fontId="11" fillId="4" borderId="0" xfId="0" applyFont="1" applyFill="1" applyAlignment="1">
      <alignment horizontal="center"/>
    </xf>
    <xf numFmtId="0" fontId="22" fillId="4" borderId="0" xfId="0" applyFont="1" applyFill="1" applyAlignment="1">
      <alignment horizont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center" wrapText="1"/>
    </xf>
    <xf numFmtId="0" fontId="3" fillId="0" borderId="9" xfId="0" applyFont="1" applyBorder="1" applyAlignment="1">
      <alignment horizontal="center" wrapText="1"/>
    </xf>
    <xf numFmtId="0" fontId="23" fillId="0" borderId="0" xfId="0" applyFont="1" applyAlignment="1">
      <alignment horizontal="center" wrapText="1"/>
    </xf>
    <xf numFmtId="0" fontId="23" fillId="0" borderId="9" xfId="0" applyFont="1" applyBorder="1" applyAlignment="1">
      <alignment horizontal="center" wrapText="1"/>
    </xf>
    <xf numFmtId="0" fontId="2" fillId="4" borderId="0" xfId="0" applyFont="1" applyFill="1" applyAlignment="1">
      <alignment horizontal="center"/>
    </xf>
    <xf numFmtId="0" fontId="3" fillId="0" borderId="9" xfId="0" applyFont="1" applyFill="1" applyBorder="1" applyAlignment="1">
      <alignment horizontal="center" vertical="center" wrapText="1"/>
    </xf>
    <xf numFmtId="0" fontId="3" fillId="3" borderId="0" xfId="0" applyFont="1" applyFill="1" applyBorder="1" applyAlignment="1">
      <alignment horizontal="center"/>
    </xf>
    <xf numFmtId="0" fontId="3" fillId="3" borderId="0" xfId="0" quotePrefix="1" applyFont="1" applyFill="1" applyBorder="1" applyAlignment="1">
      <alignment horizontal="center"/>
    </xf>
    <xf numFmtId="0" fontId="3" fillId="0" borderId="0" xfId="0" applyFont="1" applyFill="1" applyBorder="1" applyAlignment="1">
      <alignment vertical="center" wrapText="1"/>
    </xf>
    <xf numFmtId="0" fontId="3" fillId="0" borderId="0" xfId="0" applyFont="1" applyFill="1" applyAlignment="1">
      <alignment horizontal="center" wrapText="1"/>
    </xf>
    <xf numFmtId="0" fontId="25" fillId="0" borderId="0" xfId="0" applyFont="1" applyFill="1" applyAlignment="1">
      <alignment horizontal="center" wrapText="1"/>
    </xf>
    <xf numFmtId="0" fontId="23" fillId="0" borderId="0" xfId="0" applyFont="1" applyFill="1" applyAlignment="1">
      <alignment horizontal="center" wrapText="1"/>
    </xf>
    <xf numFmtId="0" fontId="3" fillId="0" borderId="1" xfId="0" applyFont="1" applyFill="1" applyBorder="1" applyAlignment="1">
      <alignment horizontal="left"/>
    </xf>
    <xf numFmtId="0" fontId="3" fillId="0" borderId="0" xfId="0" applyNumberFormat="1" applyFont="1" applyFill="1" applyBorder="1"/>
    <xf numFmtId="0" fontId="3" fillId="0" borderId="13" xfId="0" applyFont="1" applyFill="1" applyBorder="1" applyAlignment="1">
      <alignment vertical="center"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5" fillId="0" borderId="19" xfId="0" applyFont="1" applyFill="1" applyBorder="1" applyAlignment="1">
      <alignment horizontal="center" vertical="center"/>
    </xf>
    <xf numFmtId="0" fontId="3" fillId="0" borderId="2" xfId="0" applyFont="1" applyFill="1" applyBorder="1" applyAlignment="1">
      <alignment horizontal="center"/>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Alignment="1">
      <alignment horizontal="center" vertical="center" wrapText="1"/>
    </xf>
    <xf numFmtId="0" fontId="25" fillId="0" borderId="9" xfId="0" applyFont="1" applyFill="1" applyBorder="1" applyAlignment="1">
      <alignment horizontal="center" wrapText="1"/>
    </xf>
    <xf numFmtId="0" fontId="23" fillId="0" borderId="9" xfId="0" applyFont="1" applyFill="1" applyBorder="1" applyAlignment="1">
      <alignment horizontal="center" wrapText="1"/>
    </xf>
    <xf numFmtId="0" fontId="3" fillId="0" borderId="0" xfId="0" quotePrefix="1" applyFont="1" applyFill="1" applyBorder="1" applyAlignment="1"/>
    <xf numFmtId="0" fontId="5" fillId="0" borderId="19" xfId="0" quotePrefix="1" applyFont="1" applyFill="1" applyBorder="1" applyAlignment="1">
      <alignment horizontal="center" vertical="center"/>
    </xf>
    <xf numFmtId="0" fontId="3" fillId="0" borderId="18" xfId="0" quotePrefix="1" applyFont="1" applyFill="1" applyBorder="1" applyAlignment="1">
      <alignment horizontal="center"/>
    </xf>
    <xf numFmtId="0" fontId="3" fillId="0" borderId="0" xfId="0" quotePrefix="1" applyFont="1" applyFill="1" applyBorder="1" applyAlignment="1">
      <alignment horizontal="center"/>
    </xf>
    <xf numFmtId="0" fontId="3" fillId="0" borderId="0" xfId="0" quotePrefix="1" applyFont="1" applyFill="1" applyBorder="1"/>
    <xf numFmtId="0" fontId="3" fillId="0" borderId="2" xfId="0" applyFont="1" applyFill="1" applyBorder="1" applyAlignment="1">
      <alignment horizontal="center" vertical="center" wrapText="1"/>
    </xf>
    <xf numFmtId="9" fontId="3" fillId="0" borderId="11"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Font="1" applyFill="1" applyBorder="1" applyAlignment="1">
      <alignment horizontal="center"/>
    </xf>
    <xf numFmtId="0" fontId="3" fillId="0" borderId="1" xfId="0" applyFont="1" applyFill="1" applyBorder="1" applyAlignment="1">
      <alignment vertical="center" wrapText="1"/>
    </xf>
    <xf numFmtId="0" fontId="3" fillId="0" borderId="1" xfId="0" applyFont="1" applyFill="1" applyBorder="1" applyAlignment="1">
      <alignment horizontal="center"/>
    </xf>
    <xf numFmtId="0" fontId="3" fillId="0" borderId="1" xfId="0" applyNumberFormat="1" applyFont="1" applyFill="1" applyBorder="1" applyAlignment="1">
      <alignment wrapText="1"/>
    </xf>
    <xf numFmtId="0" fontId="26" fillId="4" borderId="0" xfId="0" applyFont="1" applyFill="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D2FE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rxisthumanistinitiative.org/economics/henryk-grossmanns-breakdown-model-on-the-real-cause-of-the-fictitious-breakdown-tendency.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127E3-B010-4704-BABB-040E27A81789}">
  <dimension ref="A1:AD192"/>
  <sheetViews>
    <sheetView topLeftCell="A13" workbookViewId="0">
      <selection activeCell="B39" sqref="B39"/>
    </sheetView>
  </sheetViews>
  <sheetFormatPr defaultRowHeight="15" x14ac:dyDescent="0.25"/>
  <cols>
    <col min="1" max="1" width="2.140625" customWidth="1"/>
    <col min="6" max="6" width="10.7109375" bestFit="1" customWidth="1"/>
  </cols>
  <sheetData>
    <row r="1" spans="1:30" x14ac:dyDescent="0.25">
      <c r="A1" s="23"/>
      <c r="B1" s="13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1:30" ht="19.5" x14ac:dyDescent="0.35">
      <c r="A2" s="23"/>
      <c r="B2" s="110" t="s">
        <v>53</v>
      </c>
      <c r="C2" s="110"/>
      <c r="D2" s="110"/>
      <c r="E2" s="110"/>
      <c r="F2" s="110"/>
      <c r="G2" s="110"/>
      <c r="H2" s="110"/>
      <c r="I2" s="110"/>
      <c r="J2" s="110"/>
      <c r="K2" s="110"/>
      <c r="L2" s="110"/>
      <c r="M2" s="110"/>
      <c r="N2" s="110"/>
      <c r="O2" s="110"/>
      <c r="P2" s="110"/>
      <c r="Q2" s="109"/>
      <c r="R2" s="109"/>
      <c r="S2" s="109"/>
      <c r="T2" s="23"/>
      <c r="U2" s="23"/>
      <c r="V2" s="23"/>
      <c r="W2" s="23"/>
      <c r="X2" s="23"/>
      <c r="Y2" s="23"/>
      <c r="Z2" s="23"/>
      <c r="AA2" s="23"/>
      <c r="AB2" s="23"/>
      <c r="AC2" s="23"/>
      <c r="AD2" s="23"/>
    </row>
    <row r="3" spans="1:30" ht="19.5" x14ac:dyDescent="0.35">
      <c r="A3" s="23"/>
      <c r="B3" s="110"/>
      <c r="C3" s="110"/>
      <c r="D3" s="110"/>
      <c r="E3" s="110"/>
      <c r="F3" s="110"/>
      <c r="G3" s="110"/>
      <c r="H3" s="110"/>
      <c r="I3" s="110"/>
      <c r="J3" s="110"/>
      <c r="K3" s="110"/>
      <c r="L3" s="110"/>
      <c r="M3" s="110"/>
      <c r="N3" s="110"/>
      <c r="O3" s="110"/>
      <c r="P3" s="110"/>
      <c r="Q3" s="109"/>
      <c r="R3" s="109"/>
      <c r="S3" s="109"/>
      <c r="T3" s="23"/>
      <c r="U3" s="23"/>
      <c r="V3" s="23"/>
      <c r="W3" s="23"/>
      <c r="X3" s="23"/>
      <c r="Y3" s="23"/>
      <c r="Z3" s="23"/>
      <c r="AA3" s="23"/>
      <c r="AB3" s="23"/>
      <c r="AC3" s="23"/>
      <c r="AD3" s="23"/>
    </row>
    <row r="4" spans="1:30" ht="15.75" customHeight="1" x14ac:dyDescent="0.35">
      <c r="A4" s="23"/>
      <c r="B4" s="161" t="s">
        <v>37</v>
      </c>
      <c r="C4" s="161"/>
      <c r="D4" s="161"/>
      <c r="E4" s="161"/>
      <c r="F4" s="161"/>
      <c r="G4" s="161"/>
      <c r="H4" s="161"/>
      <c r="I4" s="161"/>
      <c r="J4" s="161"/>
      <c r="K4" s="161"/>
      <c r="L4" s="161"/>
      <c r="M4" s="161"/>
      <c r="N4" s="161"/>
      <c r="O4" s="161"/>
      <c r="P4" s="161"/>
      <c r="Q4" s="109"/>
      <c r="R4" s="109"/>
      <c r="S4" s="109"/>
      <c r="T4" s="23"/>
      <c r="U4" s="23"/>
      <c r="V4" s="23"/>
      <c r="W4" s="23"/>
      <c r="X4" s="23"/>
      <c r="Y4" s="23"/>
      <c r="Z4" s="23"/>
      <c r="AA4" s="23"/>
      <c r="AB4" s="23"/>
      <c r="AC4" s="23"/>
      <c r="AD4" s="23"/>
    </row>
    <row r="5" spans="1:30" ht="19.5" x14ac:dyDescent="0.35">
      <c r="A5" s="23"/>
      <c r="B5" s="111" t="s">
        <v>43</v>
      </c>
      <c r="C5" s="110"/>
      <c r="D5" s="110"/>
      <c r="E5" s="110"/>
      <c r="F5" s="110"/>
      <c r="G5" s="110"/>
      <c r="H5" s="110"/>
      <c r="I5" s="110"/>
      <c r="J5" s="110"/>
      <c r="K5" s="110"/>
      <c r="L5" s="110"/>
      <c r="M5" s="110"/>
      <c r="N5" s="110"/>
      <c r="O5" s="110"/>
      <c r="P5" s="110"/>
      <c r="Q5" s="109"/>
      <c r="R5" s="109"/>
      <c r="S5" s="109"/>
      <c r="T5" s="23"/>
      <c r="U5" s="23"/>
      <c r="V5" s="23"/>
      <c r="W5" s="23"/>
      <c r="X5" s="23"/>
      <c r="Y5" s="23"/>
      <c r="Z5" s="23"/>
      <c r="AA5" s="23"/>
      <c r="AB5" s="23"/>
      <c r="AC5" s="23"/>
      <c r="AD5" s="23"/>
    </row>
    <row r="6" spans="1:30" ht="14.25" customHeight="1" x14ac:dyDescent="0.35">
      <c r="A6" s="23"/>
      <c r="B6" s="111"/>
      <c r="C6" s="110"/>
      <c r="D6" s="110"/>
      <c r="E6" s="110"/>
      <c r="F6" s="110"/>
      <c r="G6" s="110"/>
      <c r="H6" s="110"/>
      <c r="I6" s="110"/>
      <c r="J6" s="110"/>
      <c r="K6" s="110"/>
      <c r="L6" s="110"/>
      <c r="M6" s="110"/>
      <c r="N6" s="110"/>
      <c r="O6" s="110"/>
      <c r="P6" s="110"/>
      <c r="Q6" s="109"/>
      <c r="R6" s="109"/>
      <c r="S6" s="109"/>
      <c r="T6" s="23"/>
      <c r="U6" s="23"/>
      <c r="V6" s="23"/>
      <c r="W6" s="23"/>
      <c r="X6" s="23"/>
      <c r="Y6" s="23"/>
      <c r="Z6" s="23"/>
      <c r="AA6" s="23"/>
      <c r="AB6" s="23"/>
      <c r="AC6" s="23"/>
      <c r="AD6" s="23"/>
    </row>
    <row r="7" spans="1:30" ht="19.5" x14ac:dyDescent="0.35">
      <c r="A7" s="23"/>
      <c r="B7" s="112" t="s">
        <v>44</v>
      </c>
      <c r="C7" s="110"/>
      <c r="D7" s="110"/>
      <c r="E7" s="110"/>
      <c r="F7" s="110"/>
      <c r="G7" s="110"/>
      <c r="H7" s="110"/>
      <c r="I7" s="110"/>
      <c r="J7" s="110"/>
      <c r="K7" s="110"/>
      <c r="L7" s="110"/>
      <c r="M7" s="110"/>
      <c r="N7" s="110"/>
      <c r="O7" s="110"/>
      <c r="P7" s="110"/>
      <c r="Q7" s="109"/>
      <c r="R7" s="109"/>
      <c r="S7" s="109"/>
      <c r="T7" s="23"/>
      <c r="U7" s="23"/>
      <c r="V7" s="23"/>
      <c r="W7" s="23"/>
      <c r="X7" s="23"/>
      <c r="Y7" s="23"/>
      <c r="Z7" s="23"/>
      <c r="AA7" s="23"/>
      <c r="AB7" s="23"/>
      <c r="AC7" s="23"/>
      <c r="AD7" s="23"/>
    </row>
    <row r="8" spans="1:30" ht="12.75" customHeight="1" x14ac:dyDescent="0.35">
      <c r="A8" s="23"/>
      <c r="B8" s="112"/>
      <c r="C8" s="110"/>
      <c r="D8" s="110"/>
      <c r="E8" s="110"/>
      <c r="F8" s="110"/>
      <c r="G8" s="110"/>
      <c r="H8" s="110"/>
      <c r="I8" s="110"/>
      <c r="J8" s="110"/>
      <c r="K8" s="110"/>
      <c r="L8" s="110"/>
      <c r="M8" s="110"/>
      <c r="N8" s="110"/>
      <c r="O8" s="110"/>
      <c r="P8" s="110"/>
      <c r="Q8" s="109"/>
      <c r="R8" s="109"/>
      <c r="S8" s="109"/>
      <c r="T8" s="23"/>
      <c r="U8" s="23"/>
      <c r="V8" s="23"/>
      <c r="W8" s="23"/>
      <c r="X8" s="23"/>
      <c r="Y8" s="23"/>
      <c r="Z8" s="23"/>
      <c r="AA8" s="23"/>
      <c r="AB8" s="23"/>
      <c r="AC8" s="23"/>
      <c r="AD8" s="23"/>
    </row>
    <row r="9" spans="1:30" ht="19.5" customHeight="1" x14ac:dyDescent="0.35">
      <c r="A9" s="23"/>
      <c r="B9" s="162" t="s">
        <v>45</v>
      </c>
      <c r="C9" s="163"/>
      <c r="D9" s="163"/>
      <c r="E9" s="163"/>
      <c r="F9" s="163"/>
      <c r="G9" s="163"/>
      <c r="H9" s="163"/>
      <c r="I9" s="163"/>
      <c r="J9" s="163"/>
      <c r="K9" s="163"/>
      <c r="L9" s="163"/>
      <c r="M9" s="163"/>
      <c r="N9" s="110"/>
      <c r="O9" s="110"/>
      <c r="P9" s="110"/>
      <c r="Q9" s="109"/>
      <c r="R9" s="109"/>
      <c r="S9" s="109"/>
      <c r="T9" s="23"/>
      <c r="U9" s="23"/>
      <c r="V9" s="23"/>
      <c r="W9" s="23"/>
      <c r="X9" s="23"/>
      <c r="Y9" s="23"/>
      <c r="Z9" s="23"/>
      <c r="AA9" s="23"/>
      <c r="AB9" s="23"/>
      <c r="AC9" s="23"/>
      <c r="AD9" s="23"/>
    </row>
    <row r="10" spans="1:30" ht="19.5" customHeight="1" x14ac:dyDescent="0.35">
      <c r="A10" s="23"/>
      <c r="B10" s="163"/>
      <c r="C10" s="163"/>
      <c r="D10" s="163"/>
      <c r="E10" s="163"/>
      <c r="F10" s="163"/>
      <c r="G10" s="163"/>
      <c r="H10" s="163"/>
      <c r="I10" s="163"/>
      <c r="J10" s="163"/>
      <c r="K10" s="163"/>
      <c r="L10" s="163"/>
      <c r="M10" s="163"/>
      <c r="N10" s="110"/>
      <c r="O10" s="110"/>
      <c r="P10" s="110"/>
      <c r="Q10" s="109"/>
      <c r="R10" s="109"/>
      <c r="S10" s="109"/>
      <c r="T10" s="23"/>
      <c r="U10" s="23"/>
      <c r="V10" s="23"/>
      <c r="W10" s="23"/>
      <c r="X10" s="23"/>
      <c r="Y10" s="23"/>
      <c r="Z10" s="23"/>
      <c r="AA10" s="23"/>
      <c r="AB10" s="23"/>
      <c r="AC10" s="23"/>
      <c r="AD10" s="23"/>
    </row>
    <row r="11" spans="1:30" ht="26.25" customHeight="1" x14ac:dyDescent="0.35">
      <c r="A11" s="23"/>
      <c r="B11" s="163"/>
      <c r="C11" s="163"/>
      <c r="D11" s="163"/>
      <c r="E11" s="163"/>
      <c r="F11" s="163"/>
      <c r="G11" s="163"/>
      <c r="H11" s="163"/>
      <c r="I11" s="163"/>
      <c r="J11" s="163"/>
      <c r="K11" s="163"/>
      <c r="L11" s="163"/>
      <c r="M11" s="163"/>
      <c r="N11" s="110"/>
      <c r="O11" s="110"/>
      <c r="P11" s="110"/>
      <c r="Q11" s="109"/>
      <c r="R11" s="109"/>
      <c r="S11" s="109"/>
      <c r="T11" s="23"/>
      <c r="U11" s="23"/>
      <c r="V11" s="23"/>
      <c r="W11" s="23"/>
      <c r="X11" s="23"/>
      <c r="Y11" s="23"/>
      <c r="Z11" s="23"/>
      <c r="AA11" s="23"/>
      <c r="AB11" s="23"/>
      <c r="AC11" s="23"/>
      <c r="AD11" s="23"/>
    </row>
    <row r="12" spans="1:30" ht="19.5" x14ac:dyDescent="0.35">
      <c r="A12" s="23"/>
      <c r="B12" s="112" t="s">
        <v>38</v>
      </c>
      <c r="C12" s="110"/>
      <c r="D12" s="110"/>
      <c r="E12" s="110"/>
      <c r="F12" s="110"/>
      <c r="G12" s="110"/>
      <c r="H12" s="110"/>
      <c r="I12" s="110"/>
      <c r="J12" s="110"/>
      <c r="K12" s="110"/>
      <c r="L12" s="110"/>
      <c r="M12" s="110"/>
      <c r="N12" s="110"/>
      <c r="O12" s="110"/>
      <c r="P12" s="110"/>
      <c r="Q12" s="109"/>
      <c r="R12" s="109"/>
      <c r="S12" s="109"/>
      <c r="T12" s="23"/>
      <c r="U12" s="23"/>
      <c r="V12" s="23"/>
      <c r="W12" s="23"/>
      <c r="X12" s="23"/>
      <c r="Y12" s="23"/>
      <c r="Z12" s="23"/>
      <c r="AA12" s="23"/>
      <c r="AB12" s="23"/>
      <c r="AC12" s="23"/>
      <c r="AD12" s="23"/>
    </row>
    <row r="13" spans="1:30" ht="19.5" x14ac:dyDescent="0.35">
      <c r="A13" s="23"/>
      <c r="B13" s="112" t="s">
        <v>40</v>
      </c>
      <c r="C13" s="110"/>
      <c r="D13" s="110"/>
      <c r="E13" s="110"/>
      <c r="F13" s="110"/>
      <c r="G13" s="110"/>
      <c r="H13" s="110"/>
      <c r="I13" s="110"/>
      <c r="J13" s="110"/>
      <c r="K13" s="110"/>
      <c r="L13" s="110"/>
      <c r="M13" s="110"/>
      <c r="N13" s="110"/>
      <c r="O13" s="110"/>
      <c r="P13" s="110"/>
      <c r="Q13" s="109"/>
      <c r="R13" s="109"/>
      <c r="S13" s="109"/>
      <c r="T13" s="23"/>
      <c r="U13" s="23"/>
      <c r="V13" s="23"/>
      <c r="W13" s="23"/>
      <c r="X13" s="23"/>
      <c r="Y13" s="23"/>
      <c r="Z13" s="23"/>
      <c r="AA13" s="23"/>
      <c r="AB13" s="23"/>
      <c r="AC13" s="23"/>
      <c r="AD13" s="23"/>
    </row>
    <row r="14" spans="1:30" ht="19.5" x14ac:dyDescent="0.35">
      <c r="A14" s="23"/>
      <c r="B14" s="110"/>
      <c r="C14" s="110"/>
      <c r="D14" s="110"/>
      <c r="E14" s="110"/>
      <c r="F14" s="110"/>
      <c r="G14" s="110"/>
      <c r="H14" s="110"/>
      <c r="I14" s="110"/>
      <c r="J14" s="110"/>
      <c r="K14" s="110"/>
      <c r="L14" s="110"/>
      <c r="M14" s="110"/>
      <c r="N14" s="110"/>
      <c r="O14" s="110"/>
      <c r="P14" s="110"/>
      <c r="Q14" s="109"/>
      <c r="R14" s="109"/>
      <c r="S14" s="109"/>
      <c r="T14" s="23"/>
      <c r="U14" s="23"/>
      <c r="V14" s="23"/>
      <c r="W14" s="23"/>
      <c r="X14" s="23"/>
      <c r="Y14" s="23"/>
      <c r="Z14" s="23"/>
      <c r="AA14" s="23"/>
      <c r="AB14" s="23"/>
      <c r="AC14" s="23"/>
      <c r="AD14" s="23"/>
    </row>
    <row r="15" spans="1:30" ht="19.5" x14ac:dyDescent="0.35">
      <c r="A15" s="23"/>
      <c r="B15" s="110"/>
      <c r="C15" s="110"/>
      <c r="D15" s="110"/>
      <c r="E15" s="110"/>
      <c r="F15" s="110"/>
      <c r="G15" s="110"/>
      <c r="H15" s="110"/>
      <c r="I15" s="110"/>
      <c r="J15" s="110"/>
      <c r="K15" s="110"/>
      <c r="L15" s="110"/>
      <c r="M15" s="110"/>
      <c r="N15" s="110"/>
      <c r="O15" s="110"/>
      <c r="P15" s="110"/>
      <c r="Q15" s="109"/>
      <c r="R15" s="109"/>
      <c r="S15" s="109"/>
      <c r="T15" s="23"/>
      <c r="U15" s="23"/>
      <c r="V15" s="23"/>
      <c r="W15" s="23"/>
      <c r="X15" s="23"/>
      <c r="Y15" s="23"/>
      <c r="Z15" s="23"/>
      <c r="AA15" s="23"/>
      <c r="AB15" s="23"/>
      <c r="AC15" s="23"/>
      <c r="AD15" s="23"/>
    </row>
    <row r="16" spans="1:30" ht="19.5" x14ac:dyDescent="0.35">
      <c r="A16" s="109"/>
      <c r="B16" s="110" t="s">
        <v>36</v>
      </c>
      <c r="C16" s="110"/>
      <c r="D16" s="110"/>
      <c r="E16" s="110"/>
      <c r="F16" s="113"/>
      <c r="G16" s="113"/>
      <c r="H16" s="113"/>
      <c r="I16" s="113"/>
      <c r="J16" s="113"/>
      <c r="K16" s="113"/>
      <c r="L16" s="113"/>
      <c r="M16" s="113"/>
      <c r="N16" s="113"/>
      <c r="O16" s="113"/>
      <c r="P16" s="113"/>
      <c r="Q16" s="23"/>
      <c r="R16" s="23"/>
      <c r="S16" s="23"/>
      <c r="T16" s="23"/>
      <c r="U16" s="23"/>
      <c r="V16" s="23"/>
      <c r="W16" s="23"/>
      <c r="X16" s="23"/>
      <c r="Y16" s="23"/>
      <c r="Z16" s="23"/>
      <c r="AA16" s="23"/>
      <c r="AB16" s="23"/>
      <c r="AC16" s="23"/>
      <c r="AD16" s="23"/>
    </row>
    <row r="17" spans="1:30" ht="19.5" x14ac:dyDescent="0.35">
      <c r="A17" s="23"/>
      <c r="B17" s="110" t="s">
        <v>54</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row>
    <row r="18" spans="1:30" x14ac:dyDescent="0.2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row>
    <row r="19" spans="1:30" ht="19.5" x14ac:dyDescent="0.35">
      <c r="A19" s="23"/>
      <c r="B19" s="134" t="s">
        <v>55</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row>
    <row r="20" spans="1:30"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row>
    <row r="21" spans="1:30" x14ac:dyDescent="0.25">
      <c r="A21" s="23"/>
      <c r="B21" s="23" t="s">
        <v>56</v>
      </c>
      <c r="C21" s="23"/>
      <c r="D21" s="23"/>
      <c r="E21" s="23"/>
      <c r="F21" s="135">
        <v>44499</v>
      </c>
      <c r="G21" s="23"/>
      <c r="H21" s="23"/>
      <c r="I21" s="23"/>
      <c r="J21" s="23"/>
      <c r="K21" s="23"/>
      <c r="L21" s="23"/>
      <c r="M21" s="23"/>
      <c r="N21" s="23"/>
      <c r="O21" s="23"/>
      <c r="P21" s="23"/>
      <c r="Q21" s="23"/>
      <c r="R21" s="23"/>
      <c r="S21" s="23"/>
      <c r="T21" s="23"/>
      <c r="U21" s="23"/>
      <c r="V21" s="23"/>
      <c r="W21" s="23"/>
      <c r="X21" s="23"/>
      <c r="Y21" s="23"/>
      <c r="Z21" s="23"/>
      <c r="AA21" s="23"/>
      <c r="AB21" s="23"/>
      <c r="AC21" s="23"/>
      <c r="AD21" s="23"/>
    </row>
    <row r="22" spans="1:30" x14ac:dyDescent="0.2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row>
    <row r="23" spans="1:30" x14ac:dyDescent="0.25">
      <c r="A23" s="23"/>
      <c r="B23" s="23" t="s">
        <v>57</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row>
    <row r="24" spans="1:30"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row>
    <row r="25" spans="1:30" x14ac:dyDescent="0.25">
      <c r="A25" s="23"/>
      <c r="B25" s="23" t="s">
        <v>58</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row>
    <row r="26" spans="1:30"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row>
    <row r="27" spans="1:30" x14ac:dyDescent="0.25">
      <c r="A27" s="23"/>
      <c r="B27" s="23" t="s">
        <v>59</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1:30"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row>
    <row r="29" spans="1:30" x14ac:dyDescent="0.25">
      <c r="A29" s="23"/>
      <c r="B29" s="23" t="s">
        <v>68</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row>
    <row r="30" spans="1:30"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row>
    <row r="31" spans="1:30" ht="18" x14ac:dyDescent="0.35">
      <c r="A31" s="23"/>
      <c r="B31" s="23" t="s">
        <v>60</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row>
    <row r="32" spans="1:30"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row>
    <row r="33" spans="1:30" x14ac:dyDescent="0.25">
      <c r="A33" s="23"/>
      <c r="B33" s="23" t="s">
        <v>61</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row>
    <row r="34" spans="1:30" x14ac:dyDescent="0.25">
      <c r="A34" s="23"/>
      <c r="B34" s="23" t="s">
        <v>62</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row>
    <row r="35" spans="1:30" x14ac:dyDescent="0.25">
      <c r="A35" s="23"/>
      <c r="B35" s="23" t="s">
        <v>63</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row>
    <row r="36" spans="1:30" x14ac:dyDescent="0.25">
      <c r="A36" s="23"/>
      <c r="B36" s="23" t="s">
        <v>64</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row>
    <row r="37" spans="1:30" x14ac:dyDescent="0.25">
      <c r="A37" s="23"/>
      <c r="B37" s="23" t="s">
        <v>65</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row>
    <row r="38" spans="1:30" x14ac:dyDescent="0.25">
      <c r="A38" s="23"/>
      <c r="B38" s="23" t="s">
        <v>66</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row>
    <row r="39" spans="1:30" x14ac:dyDescent="0.25">
      <c r="A39" s="23"/>
      <c r="B39" s="23" t="s">
        <v>69</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row>
    <row r="40" spans="1:30" x14ac:dyDescent="0.25">
      <c r="A40" s="23"/>
      <c r="B40" s="23" t="s">
        <v>67</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row>
    <row r="41" spans="1:30"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row>
    <row r="42" spans="1:30"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row>
    <row r="43" spans="1:30"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row>
    <row r="44" spans="1:30"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row>
    <row r="45" spans="1:30"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row>
    <row r="46" spans="1:30"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row>
    <row r="47" spans="1:30"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row>
    <row r="48" spans="1:30"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row>
    <row r="49" spans="1:30"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row>
    <row r="51" spans="1:30"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1:30"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row>
    <row r="53" spans="1:30"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row>
    <row r="54" spans="1:30"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row>
    <row r="55" spans="1:30"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row>
    <row r="56" spans="1:30"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row>
    <row r="57" spans="1:30"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1:30"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row>
    <row r="59" spans="1:30"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row>
    <row r="60" spans="1:30"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row>
    <row r="61" spans="1:30"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row>
    <row r="62" spans="1:30"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row>
    <row r="63" spans="1:30"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row>
    <row r="64" spans="1:30"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row>
    <row r="65" spans="1:30"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row>
    <row r="66" spans="1:30"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row>
    <row r="67" spans="1:30"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row>
    <row r="68" spans="1:30"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row>
    <row r="69" spans="1:30"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row>
    <row r="70" spans="1:30"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row>
    <row r="71" spans="1:30"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row>
    <row r="72" spans="1:30" x14ac:dyDescent="0.25">
      <c r="U72" s="23"/>
      <c r="V72" s="23"/>
      <c r="W72" s="23"/>
      <c r="X72" s="23"/>
      <c r="Y72" s="23"/>
      <c r="Z72" s="23"/>
      <c r="AA72" s="23"/>
      <c r="AB72" s="23"/>
      <c r="AC72" s="23"/>
      <c r="AD72" s="23"/>
    </row>
    <row r="73" spans="1:30" x14ac:dyDescent="0.25">
      <c r="U73" s="23"/>
      <c r="V73" s="23"/>
      <c r="W73" s="23"/>
      <c r="X73" s="23"/>
      <c r="Y73" s="23"/>
      <c r="Z73" s="23"/>
      <c r="AA73" s="23"/>
      <c r="AB73" s="23"/>
      <c r="AC73" s="23"/>
      <c r="AD73" s="23"/>
    </row>
    <row r="74" spans="1:30" x14ac:dyDescent="0.25">
      <c r="U74" s="23"/>
      <c r="V74" s="23"/>
      <c r="W74" s="23"/>
      <c r="X74" s="23"/>
      <c r="Y74" s="23"/>
      <c r="Z74" s="23"/>
      <c r="AA74" s="23"/>
      <c r="AB74" s="23"/>
      <c r="AC74" s="23"/>
      <c r="AD74" s="23"/>
    </row>
    <row r="75" spans="1:30" x14ac:dyDescent="0.25">
      <c r="U75" s="23"/>
      <c r="V75" s="23"/>
      <c r="W75" s="23"/>
      <c r="X75" s="23"/>
      <c r="Y75" s="23"/>
      <c r="Z75" s="23"/>
      <c r="AA75" s="23"/>
      <c r="AB75" s="23"/>
      <c r="AC75" s="23"/>
      <c r="AD75" s="23"/>
    </row>
    <row r="76" spans="1:30" x14ac:dyDescent="0.25">
      <c r="U76" s="23"/>
      <c r="V76" s="23"/>
      <c r="W76" s="23"/>
      <c r="X76" s="23"/>
      <c r="Y76" s="23"/>
      <c r="Z76" s="23"/>
      <c r="AA76" s="23"/>
      <c r="AB76" s="23"/>
      <c r="AC76" s="23"/>
      <c r="AD76" s="23"/>
    </row>
    <row r="77" spans="1:30" x14ac:dyDescent="0.25">
      <c r="U77" s="23"/>
      <c r="V77" s="23"/>
      <c r="W77" s="23"/>
      <c r="X77" s="23"/>
      <c r="Y77" s="23"/>
      <c r="Z77" s="23"/>
      <c r="AA77" s="23"/>
      <c r="AB77" s="23"/>
      <c r="AC77" s="23"/>
      <c r="AD77" s="23"/>
    </row>
    <row r="78" spans="1:30" x14ac:dyDescent="0.25">
      <c r="U78" s="23"/>
      <c r="V78" s="23"/>
      <c r="W78" s="23"/>
      <c r="X78" s="23"/>
      <c r="Y78" s="23"/>
      <c r="Z78" s="23"/>
      <c r="AA78" s="23"/>
      <c r="AB78" s="23"/>
      <c r="AC78" s="23"/>
      <c r="AD78" s="23"/>
    </row>
    <row r="79" spans="1:30" x14ac:dyDescent="0.25">
      <c r="U79" s="23"/>
      <c r="V79" s="23"/>
      <c r="W79" s="23"/>
      <c r="X79" s="23"/>
      <c r="Y79" s="23"/>
      <c r="Z79" s="23"/>
      <c r="AA79" s="23"/>
      <c r="AB79" s="23"/>
      <c r="AC79" s="23"/>
      <c r="AD79" s="23"/>
    </row>
    <row r="80" spans="1:30" x14ac:dyDescent="0.25">
      <c r="U80" s="23"/>
      <c r="V80" s="23"/>
      <c r="W80" s="23"/>
      <c r="X80" s="23"/>
      <c r="Y80" s="23"/>
      <c r="Z80" s="23"/>
      <c r="AA80" s="23"/>
      <c r="AB80" s="23"/>
      <c r="AC80" s="23"/>
      <c r="AD80" s="23"/>
    </row>
    <row r="81" spans="21:30" x14ac:dyDescent="0.25">
      <c r="U81" s="23"/>
      <c r="V81" s="23"/>
      <c r="W81" s="23"/>
      <c r="X81" s="23"/>
      <c r="Y81" s="23"/>
      <c r="Z81" s="23"/>
      <c r="AA81" s="23"/>
      <c r="AB81" s="23"/>
      <c r="AC81" s="23"/>
      <c r="AD81" s="23"/>
    </row>
    <row r="82" spans="21:30" x14ac:dyDescent="0.25">
      <c r="U82" s="23"/>
      <c r="V82" s="23"/>
      <c r="W82" s="23"/>
      <c r="X82" s="23"/>
      <c r="Y82" s="23"/>
      <c r="Z82" s="23"/>
      <c r="AA82" s="23"/>
      <c r="AB82" s="23"/>
      <c r="AC82" s="23"/>
      <c r="AD82" s="23"/>
    </row>
    <row r="83" spans="21:30" x14ac:dyDescent="0.25">
      <c r="U83" s="23"/>
      <c r="V83" s="23"/>
      <c r="W83" s="23"/>
      <c r="X83" s="23"/>
      <c r="Y83" s="23"/>
      <c r="Z83" s="23"/>
      <c r="AA83" s="23"/>
      <c r="AB83" s="23"/>
      <c r="AC83" s="23"/>
      <c r="AD83" s="23"/>
    </row>
    <row r="84" spans="21:30" x14ac:dyDescent="0.25">
      <c r="U84" s="23"/>
      <c r="V84" s="23"/>
      <c r="W84" s="23"/>
      <c r="X84" s="23"/>
      <c r="Y84" s="23"/>
      <c r="Z84" s="23"/>
      <c r="AA84" s="23"/>
      <c r="AB84" s="23"/>
      <c r="AC84" s="23"/>
      <c r="AD84" s="23"/>
    </row>
    <row r="85" spans="21:30" x14ac:dyDescent="0.25">
      <c r="U85" s="23"/>
      <c r="V85" s="23"/>
      <c r="W85" s="23"/>
      <c r="X85" s="23"/>
      <c r="Y85" s="23"/>
      <c r="Z85" s="23"/>
      <c r="AA85" s="23"/>
      <c r="AB85" s="23"/>
      <c r="AC85" s="23"/>
      <c r="AD85" s="23"/>
    </row>
    <row r="86" spans="21:30" x14ac:dyDescent="0.25">
      <c r="U86" s="23"/>
      <c r="V86" s="23"/>
      <c r="W86" s="23"/>
      <c r="X86" s="23"/>
      <c r="Y86" s="23"/>
      <c r="Z86" s="23"/>
      <c r="AA86" s="23"/>
      <c r="AB86" s="23"/>
      <c r="AC86" s="23"/>
      <c r="AD86" s="23"/>
    </row>
    <row r="87" spans="21:30" x14ac:dyDescent="0.25">
      <c r="U87" s="23"/>
      <c r="V87" s="23"/>
      <c r="W87" s="23"/>
      <c r="X87" s="23"/>
      <c r="Y87" s="23"/>
      <c r="Z87" s="23"/>
      <c r="AA87" s="23"/>
      <c r="AB87" s="23"/>
      <c r="AC87" s="23"/>
      <c r="AD87" s="23"/>
    </row>
    <row r="88" spans="21:30" x14ac:dyDescent="0.25">
      <c r="U88" s="23"/>
      <c r="V88" s="23"/>
      <c r="W88" s="23"/>
      <c r="X88" s="23"/>
      <c r="Y88" s="23"/>
      <c r="Z88" s="23"/>
      <c r="AA88" s="23"/>
      <c r="AB88" s="23"/>
      <c r="AC88" s="23"/>
      <c r="AD88" s="23"/>
    </row>
    <row r="89" spans="21:30" x14ac:dyDescent="0.25">
      <c r="U89" s="23"/>
      <c r="V89" s="23"/>
      <c r="W89" s="23"/>
      <c r="X89" s="23"/>
      <c r="Y89" s="23"/>
      <c r="Z89" s="23"/>
      <c r="AA89" s="23"/>
      <c r="AB89" s="23"/>
      <c r="AC89" s="23"/>
      <c r="AD89" s="23"/>
    </row>
    <row r="90" spans="21:30" x14ac:dyDescent="0.25">
      <c r="U90" s="23"/>
      <c r="V90" s="23"/>
      <c r="W90" s="23"/>
      <c r="X90" s="23"/>
      <c r="Y90" s="23"/>
      <c r="Z90" s="23"/>
      <c r="AA90" s="23"/>
      <c r="AB90" s="23"/>
      <c r="AC90" s="23"/>
      <c r="AD90" s="23"/>
    </row>
    <row r="91" spans="21:30" x14ac:dyDescent="0.25">
      <c r="U91" s="23"/>
      <c r="V91" s="23"/>
      <c r="W91" s="23"/>
      <c r="X91" s="23"/>
      <c r="Y91" s="23"/>
      <c r="Z91" s="23"/>
      <c r="AA91" s="23"/>
      <c r="AB91" s="23"/>
      <c r="AC91" s="23"/>
      <c r="AD91" s="23"/>
    </row>
    <row r="92" spans="21:30" x14ac:dyDescent="0.25">
      <c r="U92" s="23"/>
      <c r="V92" s="23"/>
      <c r="W92" s="23"/>
      <c r="X92" s="23"/>
      <c r="Y92" s="23"/>
      <c r="Z92" s="23"/>
      <c r="AA92" s="23"/>
      <c r="AB92" s="23"/>
      <c r="AC92" s="23"/>
      <c r="AD92" s="23"/>
    </row>
    <row r="93" spans="21:30" x14ac:dyDescent="0.25">
      <c r="U93" s="23"/>
      <c r="V93" s="23"/>
      <c r="W93" s="23"/>
      <c r="X93" s="23"/>
      <c r="Y93" s="23"/>
      <c r="Z93" s="23"/>
      <c r="AA93" s="23"/>
      <c r="AB93" s="23"/>
      <c r="AC93" s="23"/>
      <c r="AD93" s="23"/>
    </row>
    <row r="94" spans="21:30" x14ac:dyDescent="0.25">
      <c r="U94" s="23"/>
      <c r="V94" s="23"/>
      <c r="W94" s="23"/>
      <c r="X94" s="23"/>
      <c r="Y94" s="23"/>
      <c r="Z94" s="23"/>
      <c r="AA94" s="23"/>
      <c r="AB94" s="23"/>
      <c r="AC94" s="23"/>
      <c r="AD94" s="23"/>
    </row>
    <row r="95" spans="21:30" x14ac:dyDescent="0.25">
      <c r="U95" s="23"/>
      <c r="V95" s="23"/>
      <c r="W95" s="23"/>
      <c r="X95" s="23"/>
      <c r="Y95" s="23"/>
      <c r="Z95" s="23"/>
      <c r="AA95" s="23"/>
      <c r="AB95" s="23"/>
      <c r="AC95" s="23"/>
      <c r="AD95" s="23"/>
    </row>
    <row r="96" spans="21:30" x14ac:dyDescent="0.25">
      <c r="U96" s="23"/>
      <c r="V96" s="23"/>
      <c r="W96" s="23"/>
      <c r="X96" s="23"/>
      <c r="Y96" s="23"/>
      <c r="Z96" s="23"/>
      <c r="AA96" s="23"/>
      <c r="AB96" s="23"/>
      <c r="AC96" s="23"/>
      <c r="AD96" s="23"/>
    </row>
    <row r="97" spans="21:30" x14ac:dyDescent="0.25">
      <c r="U97" s="23"/>
      <c r="V97" s="23"/>
      <c r="W97" s="23"/>
      <c r="X97" s="23"/>
      <c r="Y97" s="23"/>
      <c r="Z97" s="23"/>
      <c r="AA97" s="23"/>
      <c r="AB97" s="23"/>
      <c r="AC97" s="23"/>
      <c r="AD97" s="23"/>
    </row>
    <row r="98" spans="21:30" x14ac:dyDescent="0.25">
      <c r="U98" s="23"/>
      <c r="V98" s="23"/>
      <c r="W98" s="23"/>
      <c r="X98" s="23"/>
      <c r="Y98" s="23"/>
      <c r="Z98" s="23"/>
      <c r="AA98" s="23"/>
      <c r="AB98" s="23"/>
      <c r="AC98" s="23"/>
      <c r="AD98" s="23"/>
    </row>
    <row r="99" spans="21:30" x14ac:dyDescent="0.25">
      <c r="U99" s="23"/>
      <c r="V99" s="23"/>
      <c r="W99" s="23"/>
      <c r="X99" s="23"/>
      <c r="Y99" s="23"/>
      <c r="Z99" s="23"/>
      <c r="AA99" s="23"/>
      <c r="AB99" s="23"/>
      <c r="AC99" s="23"/>
      <c r="AD99" s="23"/>
    </row>
    <row r="100" spans="21:30" x14ac:dyDescent="0.25">
      <c r="U100" s="23"/>
      <c r="V100" s="23"/>
      <c r="W100" s="23"/>
      <c r="X100" s="23"/>
      <c r="Y100" s="23"/>
      <c r="Z100" s="23"/>
      <c r="AA100" s="23"/>
      <c r="AB100" s="23"/>
      <c r="AC100" s="23"/>
      <c r="AD100" s="23"/>
    </row>
    <row r="101" spans="21:30" x14ac:dyDescent="0.25">
      <c r="U101" s="23"/>
      <c r="V101" s="23"/>
      <c r="W101" s="23"/>
      <c r="X101" s="23"/>
      <c r="Y101" s="23"/>
      <c r="Z101" s="23"/>
      <c r="AA101" s="23"/>
      <c r="AB101" s="23"/>
      <c r="AC101" s="23"/>
      <c r="AD101" s="23"/>
    </row>
    <row r="102" spans="21:30" x14ac:dyDescent="0.25">
      <c r="U102" s="23"/>
      <c r="V102" s="23"/>
      <c r="W102" s="23"/>
      <c r="X102" s="23"/>
      <c r="Y102" s="23"/>
      <c r="Z102" s="23"/>
      <c r="AA102" s="23"/>
      <c r="AB102" s="23"/>
      <c r="AC102" s="23"/>
      <c r="AD102" s="23"/>
    </row>
    <row r="103" spans="21:30" x14ac:dyDescent="0.25">
      <c r="U103" s="23"/>
      <c r="V103" s="23"/>
      <c r="W103" s="23"/>
      <c r="X103" s="23"/>
      <c r="Y103" s="23"/>
      <c r="Z103" s="23"/>
      <c r="AA103" s="23"/>
      <c r="AB103" s="23"/>
      <c r="AC103" s="23"/>
      <c r="AD103" s="23"/>
    </row>
    <row r="104" spans="21:30" x14ac:dyDescent="0.25">
      <c r="U104" s="23"/>
      <c r="V104" s="23"/>
      <c r="W104" s="23"/>
      <c r="X104" s="23"/>
      <c r="Y104" s="23"/>
      <c r="Z104" s="23"/>
      <c r="AA104" s="23"/>
      <c r="AB104" s="23"/>
      <c r="AC104" s="23"/>
      <c r="AD104" s="23"/>
    </row>
    <row r="105" spans="21:30" x14ac:dyDescent="0.25">
      <c r="U105" s="23"/>
      <c r="V105" s="23"/>
      <c r="W105" s="23"/>
      <c r="X105" s="23"/>
      <c r="Y105" s="23"/>
      <c r="Z105" s="23"/>
      <c r="AA105" s="23"/>
      <c r="AB105" s="23"/>
      <c r="AC105" s="23"/>
      <c r="AD105" s="23"/>
    </row>
    <row r="106" spans="21:30" x14ac:dyDescent="0.25">
      <c r="U106" s="23"/>
      <c r="V106" s="23"/>
      <c r="W106" s="23"/>
      <c r="X106" s="23"/>
      <c r="Y106" s="23"/>
      <c r="Z106" s="23"/>
      <c r="AA106" s="23"/>
      <c r="AB106" s="23"/>
      <c r="AC106" s="23"/>
      <c r="AD106" s="23"/>
    </row>
    <row r="107" spans="21:30" x14ac:dyDescent="0.25">
      <c r="U107" s="23"/>
      <c r="V107" s="23"/>
      <c r="W107" s="23"/>
      <c r="X107" s="23"/>
      <c r="Y107" s="23"/>
      <c r="Z107" s="23"/>
      <c r="AA107" s="23"/>
      <c r="AB107" s="23"/>
      <c r="AC107" s="23"/>
      <c r="AD107" s="23"/>
    </row>
    <row r="108" spans="21:30" x14ac:dyDescent="0.25">
      <c r="U108" s="23"/>
      <c r="V108" s="23"/>
      <c r="W108" s="23"/>
      <c r="X108" s="23"/>
      <c r="Y108" s="23"/>
      <c r="Z108" s="23"/>
      <c r="AA108" s="23"/>
      <c r="AB108" s="23"/>
      <c r="AC108" s="23"/>
      <c r="AD108" s="23"/>
    </row>
    <row r="109" spans="21:30" x14ac:dyDescent="0.25">
      <c r="U109" s="23"/>
      <c r="V109" s="23"/>
      <c r="W109" s="23"/>
      <c r="X109" s="23"/>
      <c r="Y109" s="23"/>
      <c r="Z109" s="23"/>
      <c r="AA109" s="23"/>
      <c r="AB109" s="23"/>
      <c r="AC109" s="23"/>
      <c r="AD109" s="23"/>
    </row>
    <row r="110" spans="21:30" x14ac:dyDescent="0.25">
      <c r="U110" s="23"/>
      <c r="V110" s="23"/>
      <c r="W110" s="23"/>
      <c r="X110" s="23"/>
      <c r="Y110" s="23"/>
      <c r="Z110" s="23"/>
      <c r="AA110" s="23"/>
      <c r="AB110" s="23"/>
      <c r="AC110" s="23"/>
      <c r="AD110" s="23"/>
    </row>
    <row r="111" spans="21:30" x14ac:dyDescent="0.25">
      <c r="U111" s="23"/>
      <c r="V111" s="23"/>
      <c r="W111" s="23"/>
      <c r="X111" s="23"/>
      <c r="Y111" s="23"/>
      <c r="Z111" s="23"/>
      <c r="AA111" s="23"/>
      <c r="AB111" s="23"/>
      <c r="AC111" s="23"/>
      <c r="AD111" s="23"/>
    </row>
    <row r="112" spans="21:30" x14ac:dyDescent="0.25">
      <c r="U112" s="23"/>
      <c r="V112" s="23"/>
      <c r="W112" s="23"/>
      <c r="X112" s="23"/>
      <c r="Y112" s="23"/>
      <c r="Z112" s="23"/>
      <c r="AA112" s="23"/>
      <c r="AB112" s="23"/>
      <c r="AC112" s="23"/>
      <c r="AD112" s="23"/>
    </row>
    <row r="113" spans="21:30" x14ac:dyDescent="0.25">
      <c r="U113" s="23"/>
      <c r="V113" s="23"/>
      <c r="W113" s="23"/>
      <c r="X113" s="23"/>
      <c r="Y113" s="23"/>
      <c r="Z113" s="23"/>
      <c r="AA113" s="23"/>
      <c r="AB113" s="23"/>
      <c r="AC113" s="23"/>
      <c r="AD113" s="23"/>
    </row>
    <row r="114" spans="21:30" x14ac:dyDescent="0.25">
      <c r="U114" s="23"/>
      <c r="V114" s="23"/>
      <c r="W114" s="23"/>
      <c r="X114" s="23"/>
      <c r="Y114" s="23"/>
      <c r="Z114" s="23"/>
      <c r="AA114" s="23"/>
      <c r="AB114" s="23"/>
      <c r="AC114" s="23"/>
      <c r="AD114" s="23"/>
    </row>
    <row r="115" spans="21:30" x14ac:dyDescent="0.25">
      <c r="U115" s="23"/>
      <c r="V115" s="23"/>
      <c r="W115" s="23"/>
      <c r="X115" s="23"/>
      <c r="Y115" s="23"/>
      <c r="Z115" s="23"/>
      <c r="AA115" s="23"/>
      <c r="AB115" s="23"/>
      <c r="AC115" s="23"/>
      <c r="AD115" s="23"/>
    </row>
    <row r="116" spans="21:30" x14ac:dyDescent="0.25">
      <c r="U116" s="23"/>
      <c r="V116" s="23"/>
      <c r="W116" s="23"/>
      <c r="X116" s="23"/>
      <c r="Y116" s="23"/>
      <c r="Z116" s="23"/>
      <c r="AA116" s="23"/>
      <c r="AB116" s="23"/>
      <c r="AC116" s="23"/>
      <c r="AD116" s="23"/>
    </row>
    <row r="117" spans="21:30" x14ac:dyDescent="0.25">
      <c r="U117" s="23"/>
      <c r="V117" s="23"/>
      <c r="W117" s="23"/>
      <c r="X117" s="23"/>
      <c r="Y117" s="23"/>
      <c r="Z117" s="23"/>
      <c r="AA117" s="23"/>
      <c r="AB117" s="23"/>
      <c r="AC117" s="23"/>
      <c r="AD117" s="23"/>
    </row>
    <row r="118" spans="21:30" x14ac:dyDescent="0.25">
      <c r="U118" s="23"/>
      <c r="V118" s="23"/>
      <c r="W118" s="23"/>
      <c r="X118" s="23"/>
      <c r="Y118" s="23"/>
      <c r="Z118" s="23"/>
      <c r="AA118" s="23"/>
      <c r="AB118" s="23"/>
      <c r="AC118" s="23"/>
      <c r="AD118" s="23"/>
    </row>
    <row r="119" spans="21:30" x14ac:dyDescent="0.25">
      <c r="U119" s="23"/>
      <c r="V119" s="23"/>
      <c r="W119" s="23"/>
      <c r="X119" s="23"/>
      <c r="Y119" s="23"/>
      <c r="Z119" s="23"/>
      <c r="AA119" s="23"/>
      <c r="AB119" s="23"/>
      <c r="AC119" s="23"/>
      <c r="AD119" s="23"/>
    </row>
    <row r="120" spans="21:30" x14ac:dyDescent="0.25">
      <c r="U120" s="23"/>
      <c r="V120" s="23"/>
      <c r="W120" s="23"/>
      <c r="X120" s="23"/>
      <c r="Y120" s="23"/>
      <c r="Z120" s="23"/>
      <c r="AA120" s="23"/>
      <c r="AB120" s="23"/>
      <c r="AC120" s="23"/>
      <c r="AD120" s="23"/>
    </row>
    <row r="121" spans="21:30" x14ac:dyDescent="0.25">
      <c r="U121" s="23"/>
      <c r="V121" s="23"/>
      <c r="W121" s="23"/>
      <c r="X121" s="23"/>
      <c r="Y121" s="23"/>
      <c r="Z121" s="23"/>
      <c r="AA121" s="23"/>
      <c r="AB121" s="23"/>
      <c r="AC121" s="23"/>
      <c r="AD121" s="23"/>
    </row>
    <row r="122" spans="21:30" x14ac:dyDescent="0.25">
      <c r="U122" s="23"/>
      <c r="V122" s="23"/>
      <c r="W122" s="23"/>
      <c r="X122" s="23"/>
      <c r="Y122" s="23"/>
      <c r="Z122" s="23"/>
      <c r="AA122" s="23"/>
      <c r="AB122" s="23"/>
      <c r="AC122" s="23"/>
      <c r="AD122" s="23"/>
    </row>
    <row r="123" spans="21:30" x14ac:dyDescent="0.25">
      <c r="U123" s="23"/>
      <c r="V123" s="23"/>
      <c r="W123" s="23"/>
      <c r="X123" s="23"/>
      <c r="Y123" s="23"/>
      <c r="Z123" s="23"/>
      <c r="AA123" s="23"/>
      <c r="AB123" s="23"/>
      <c r="AC123" s="23"/>
      <c r="AD123" s="23"/>
    </row>
    <row r="124" spans="21:30" x14ac:dyDescent="0.25">
      <c r="U124" s="23"/>
      <c r="V124" s="23"/>
      <c r="W124" s="23"/>
      <c r="X124" s="23"/>
      <c r="Y124" s="23"/>
      <c r="Z124" s="23"/>
      <c r="AA124" s="23"/>
      <c r="AB124" s="23"/>
      <c r="AC124" s="23"/>
      <c r="AD124" s="23"/>
    </row>
    <row r="125" spans="21:30" x14ac:dyDescent="0.25">
      <c r="U125" s="23"/>
      <c r="V125" s="23"/>
      <c r="W125" s="23"/>
      <c r="X125" s="23"/>
      <c r="Y125" s="23"/>
      <c r="Z125" s="23"/>
      <c r="AA125" s="23"/>
      <c r="AB125" s="23"/>
      <c r="AC125" s="23"/>
      <c r="AD125" s="23"/>
    </row>
    <row r="126" spans="21:30" x14ac:dyDescent="0.25">
      <c r="U126" s="23"/>
      <c r="V126" s="23"/>
      <c r="W126" s="23"/>
      <c r="X126" s="23"/>
      <c r="Y126" s="23"/>
      <c r="Z126" s="23"/>
      <c r="AA126" s="23"/>
      <c r="AB126" s="23"/>
      <c r="AC126" s="23"/>
      <c r="AD126" s="23"/>
    </row>
    <row r="127" spans="21:30" x14ac:dyDescent="0.25">
      <c r="U127" s="23"/>
      <c r="V127" s="23"/>
      <c r="W127" s="23"/>
      <c r="X127" s="23"/>
      <c r="Y127" s="23"/>
      <c r="Z127" s="23"/>
      <c r="AA127" s="23"/>
      <c r="AB127" s="23"/>
      <c r="AC127" s="23"/>
      <c r="AD127" s="23"/>
    </row>
    <row r="128" spans="21:30" x14ac:dyDescent="0.25">
      <c r="U128" s="23"/>
      <c r="V128" s="23"/>
      <c r="W128" s="23"/>
      <c r="X128" s="23"/>
      <c r="Y128" s="23"/>
      <c r="Z128" s="23"/>
      <c r="AA128" s="23"/>
      <c r="AB128" s="23"/>
      <c r="AC128" s="23"/>
      <c r="AD128" s="23"/>
    </row>
    <row r="129" spans="21:30" x14ac:dyDescent="0.25">
      <c r="U129" s="23"/>
      <c r="V129" s="23"/>
      <c r="W129" s="23"/>
      <c r="X129" s="23"/>
      <c r="Y129" s="23"/>
      <c r="Z129" s="23"/>
      <c r="AA129" s="23"/>
      <c r="AB129" s="23"/>
      <c r="AC129" s="23"/>
      <c r="AD129" s="23"/>
    </row>
    <row r="130" spans="21:30" x14ac:dyDescent="0.25">
      <c r="U130" s="23"/>
      <c r="V130" s="23"/>
      <c r="W130" s="23"/>
      <c r="X130" s="23"/>
      <c r="Y130" s="23"/>
      <c r="Z130" s="23"/>
      <c r="AA130" s="23"/>
      <c r="AB130" s="23"/>
      <c r="AC130" s="23"/>
      <c r="AD130" s="23"/>
    </row>
    <row r="131" spans="21:30" x14ac:dyDescent="0.25">
      <c r="U131" s="23"/>
      <c r="V131" s="23"/>
      <c r="W131" s="23"/>
      <c r="X131" s="23"/>
      <c r="Y131" s="23"/>
      <c r="Z131" s="23"/>
      <c r="AA131" s="23"/>
      <c r="AB131" s="23"/>
      <c r="AC131" s="23"/>
      <c r="AD131" s="23"/>
    </row>
    <row r="132" spans="21:30" x14ac:dyDescent="0.25">
      <c r="U132" s="23"/>
      <c r="V132" s="23"/>
      <c r="W132" s="23"/>
      <c r="X132" s="23"/>
      <c r="Y132" s="23"/>
      <c r="Z132" s="23"/>
      <c r="AA132" s="23"/>
      <c r="AB132" s="23"/>
      <c r="AC132" s="23"/>
      <c r="AD132" s="23"/>
    </row>
    <row r="133" spans="21:30" x14ac:dyDescent="0.25">
      <c r="U133" s="23"/>
      <c r="V133" s="23"/>
      <c r="W133" s="23"/>
      <c r="X133" s="23"/>
      <c r="Y133" s="23"/>
      <c r="Z133" s="23"/>
      <c r="AA133" s="23"/>
      <c r="AB133" s="23"/>
      <c r="AC133" s="23"/>
      <c r="AD133" s="23"/>
    </row>
    <row r="134" spans="21:30" x14ac:dyDescent="0.25">
      <c r="U134" s="23"/>
      <c r="V134" s="23"/>
      <c r="W134" s="23"/>
      <c r="X134" s="23"/>
      <c r="Y134" s="23"/>
      <c r="Z134" s="23"/>
      <c r="AA134" s="23"/>
      <c r="AB134" s="23"/>
      <c r="AC134" s="23"/>
      <c r="AD134" s="23"/>
    </row>
    <row r="135" spans="21:30" x14ac:dyDescent="0.25">
      <c r="U135" s="23"/>
      <c r="V135" s="23"/>
      <c r="W135" s="23"/>
      <c r="X135" s="23"/>
      <c r="Y135" s="23"/>
      <c r="Z135" s="23"/>
      <c r="AA135" s="23"/>
      <c r="AB135" s="23"/>
      <c r="AC135" s="23"/>
      <c r="AD135" s="23"/>
    </row>
    <row r="136" spans="21:30" x14ac:dyDescent="0.25">
      <c r="U136" s="23"/>
      <c r="V136" s="23"/>
      <c r="W136" s="23"/>
      <c r="X136" s="23"/>
      <c r="Y136" s="23"/>
      <c r="Z136" s="23"/>
      <c r="AA136" s="23"/>
      <c r="AB136" s="23"/>
      <c r="AC136" s="23"/>
      <c r="AD136" s="23"/>
    </row>
    <row r="137" spans="21:30" x14ac:dyDescent="0.25">
      <c r="U137" s="23"/>
      <c r="V137" s="23"/>
      <c r="W137" s="23"/>
      <c r="X137" s="23"/>
      <c r="Y137" s="23"/>
      <c r="Z137" s="23"/>
      <c r="AA137" s="23"/>
      <c r="AB137" s="23"/>
      <c r="AC137" s="23"/>
      <c r="AD137" s="23"/>
    </row>
    <row r="138" spans="21:30" x14ac:dyDescent="0.25">
      <c r="U138" s="23"/>
      <c r="V138" s="23"/>
      <c r="W138" s="23"/>
      <c r="X138" s="23"/>
      <c r="Y138" s="23"/>
      <c r="Z138" s="23"/>
      <c r="AA138" s="23"/>
      <c r="AB138" s="23"/>
      <c r="AC138" s="23"/>
      <c r="AD138" s="23"/>
    </row>
    <row r="139" spans="21:30" x14ac:dyDescent="0.25">
      <c r="U139" s="23"/>
      <c r="V139" s="23"/>
      <c r="W139" s="23"/>
      <c r="X139" s="23"/>
      <c r="Y139" s="23"/>
      <c r="Z139" s="23"/>
      <c r="AA139" s="23"/>
      <c r="AB139" s="23"/>
      <c r="AC139" s="23"/>
      <c r="AD139" s="23"/>
    </row>
    <row r="140" spans="21:30" x14ac:dyDescent="0.25">
      <c r="U140" s="23"/>
      <c r="V140" s="23"/>
      <c r="W140" s="23"/>
      <c r="X140" s="23"/>
      <c r="Y140" s="23"/>
      <c r="Z140" s="23"/>
      <c r="AA140" s="23"/>
      <c r="AB140" s="23"/>
      <c r="AC140" s="23"/>
      <c r="AD140" s="23"/>
    </row>
    <row r="141" spans="21:30" x14ac:dyDescent="0.25">
      <c r="U141" s="23"/>
      <c r="V141" s="23"/>
      <c r="W141" s="23"/>
      <c r="X141" s="23"/>
      <c r="Y141" s="23"/>
      <c r="Z141" s="23"/>
      <c r="AA141" s="23"/>
      <c r="AB141" s="23"/>
      <c r="AC141" s="23"/>
      <c r="AD141" s="23"/>
    </row>
    <row r="142" spans="21:30" x14ac:dyDescent="0.25">
      <c r="U142" s="23"/>
      <c r="V142" s="23"/>
      <c r="W142" s="23"/>
      <c r="X142" s="23"/>
      <c r="Y142" s="23"/>
      <c r="Z142" s="23"/>
      <c r="AA142" s="23"/>
      <c r="AB142" s="23"/>
      <c r="AC142" s="23"/>
      <c r="AD142" s="23"/>
    </row>
    <row r="143" spans="21:30" x14ac:dyDescent="0.25">
      <c r="U143" s="23"/>
      <c r="V143" s="23"/>
      <c r="W143" s="23"/>
      <c r="X143" s="23"/>
      <c r="Y143" s="23"/>
      <c r="Z143" s="23"/>
      <c r="AA143" s="23"/>
      <c r="AB143" s="23"/>
      <c r="AC143" s="23"/>
      <c r="AD143" s="23"/>
    </row>
    <row r="144" spans="21:30" x14ac:dyDescent="0.25">
      <c r="U144" s="23"/>
      <c r="V144" s="23"/>
      <c r="W144" s="23"/>
      <c r="X144" s="23"/>
      <c r="Y144" s="23"/>
      <c r="Z144" s="23"/>
      <c r="AA144" s="23"/>
      <c r="AB144" s="23"/>
      <c r="AC144" s="23"/>
      <c r="AD144" s="23"/>
    </row>
    <row r="145" spans="21:30" x14ac:dyDescent="0.25">
      <c r="U145" s="23"/>
      <c r="V145" s="23"/>
      <c r="W145" s="23"/>
      <c r="X145" s="23"/>
      <c r="Y145" s="23"/>
      <c r="Z145" s="23"/>
      <c r="AA145" s="23"/>
      <c r="AB145" s="23"/>
      <c r="AC145" s="23"/>
      <c r="AD145" s="23"/>
    </row>
    <row r="146" spans="21:30" x14ac:dyDescent="0.25">
      <c r="U146" s="23"/>
      <c r="V146" s="23"/>
      <c r="W146" s="23"/>
      <c r="X146" s="23"/>
      <c r="Y146" s="23"/>
      <c r="Z146" s="23"/>
      <c r="AA146" s="23"/>
      <c r="AB146" s="23"/>
      <c r="AC146" s="23"/>
      <c r="AD146" s="23"/>
    </row>
    <row r="147" spans="21:30" x14ac:dyDescent="0.25">
      <c r="U147" s="23"/>
      <c r="V147" s="23"/>
      <c r="W147" s="23"/>
      <c r="X147" s="23"/>
      <c r="Y147" s="23"/>
      <c r="Z147" s="23"/>
      <c r="AA147" s="23"/>
      <c r="AB147" s="23"/>
      <c r="AC147" s="23"/>
      <c r="AD147" s="23"/>
    </row>
    <row r="148" spans="21:30" x14ac:dyDescent="0.25">
      <c r="U148" s="23"/>
      <c r="V148" s="23"/>
      <c r="W148" s="23"/>
      <c r="X148" s="23"/>
      <c r="Y148" s="23"/>
      <c r="Z148" s="23"/>
      <c r="AA148" s="23"/>
      <c r="AB148" s="23"/>
      <c r="AC148" s="23"/>
      <c r="AD148" s="23"/>
    </row>
    <row r="149" spans="21:30" x14ac:dyDescent="0.25">
      <c r="U149" s="23"/>
      <c r="V149" s="23"/>
      <c r="W149" s="23"/>
      <c r="X149" s="23"/>
      <c r="Y149" s="23"/>
      <c r="Z149" s="23"/>
      <c r="AA149" s="23"/>
      <c r="AB149" s="23"/>
      <c r="AC149" s="23"/>
      <c r="AD149" s="23"/>
    </row>
    <row r="150" spans="21:30" x14ac:dyDescent="0.25">
      <c r="U150" s="23"/>
      <c r="V150" s="23"/>
      <c r="W150" s="23"/>
      <c r="X150" s="23"/>
      <c r="Y150" s="23"/>
      <c r="Z150" s="23"/>
      <c r="AA150" s="23"/>
      <c r="AB150" s="23"/>
      <c r="AC150" s="23"/>
      <c r="AD150" s="23"/>
    </row>
    <row r="151" spans="21:30" x14ac:dyDescent="0.25">
      <c r="U151" s="23"/>
      <c r="V151" s="23"/>
      <c r="W151" s="23"/>
      <c r="X151" s="23"/>
      <c r="Y151" s="23"/>
      <c r="Z151" s="23"/>
      <c r="AA151" s="23"/>
      <c r="AB151" s="23"/>
      <c r="AC151" s="23"/>
      <c r="AD151" s="23"/>
    </row>
    <row r="152" spans="21:30" x14ac:dyDescent="0.25">
      <c r="U152" s="23"/>
      <c r="V152" s="23"/>
      <c r="W152" s="23"/>
      <c r="X152" s="23"/>
      <c r="Y152" s="23"/>
      <c r="Z152" s="23"/>
      <c r="AA152" s="23"/>
      <c r="AB152" s="23"/>
      <c r="AC152" s="23"/>
      <c r="AD152" s="23"/>
    </row>
    <row r="153" spans="21:30" x14ac:dyDescent="0.25">
      <c r="U153" s="23"/>
      <c r="V153" s="23"/>
      <c r="W153" s="23"/>
      <c r="X153" s="23"/>
      <c r="Y153" s="23"/>
      <c r="Z153" s="23"/>
      <c r="AA153" s="23"/>
      <c r="AB153" s="23"/>
      <c r="AC153" s="23"/>
      <c r="AD153" s="23"/>
    </row>
    <row r="154" spans="21:30" x14ac:dyDescent="0.25">
      <c r="U154" s="23"/>
      <c r="V154" s="23"/>
      <c r="W154" s="23"/>
      <c r="X154" s="23"/>
      <c r="Y154" s="23"/>
      <c r="Z154" s="23"/>
      <c r="AA154" s="23"/>
      <c r="AB154" s="23"/>
      <c r="AC154" s="23"/>
      <c r="AD154" s="23"/>
    </row>
    <row r="155" spans="21:30" x14ac:dyDescent="0.25">
      <c r="U155" s="23"/>
      <c r="V155" s="23"/>
      <c r="W155" s="23"/>
      <c r="X155" s="23"/>
      <c r="Y155" s="23"/>
      <c r="Z155" s="23"/>
      <c r="AA155" s="23"/>
      <c r="AB155" s="23"/>
      <c r="AC155" s="23"/>
      <c r="AD155" s="23"/>
    </row>
    <row r="156" spans="21:30" x14ac:dyDescent="0.25">
      <c r="U156" s="23"/>
      <c r="V156" s="23"/>
      <c r="W156" s="23"/>
      <c r="X156" s="23"/>
      <c r="Y156" s="23"/>
      <c r="Z156" s="23"/>
      <c r="AA156" s="23"/>
      <c r="AB156" s="23"/>
      <c r="AC156" s="23"/>
      <c r="AD156" s="23"/>
    </row>
    <row r="157" spans="21:30" x14ac:dyDescent="0.25">
      <c r="U157" s="23"/>
      <c r="V157" s="23"/>
      <c r="W157" s="23"/>
      <c r="X157" s="23"/>
      <c r="Y157" s="23"/>
      <c r="Z157" s="23"/>
      <c r="AA157" s="23"/>
      <c r="AB157" s="23"/>
      <c r="AC157" s="23"/>
      <c r="AD157" s="23"/>
    </row>
    <row r="158" spans="21:30" x14ac:dyDescent="0.25">
      <c r="U158" s="23"/>
      <c r="V158" s="23"/>
      <c r="W158" s="23"/>
      <c r="X158" s="23"/>
      <c r="Y158" s="23"/>
      <c r="Z158" s="23"/>
      <c r="AA158" s="23"/>
      <c r="AB158" s="23"/>
      <c r="AC158" s="23"/>
      <c r="AD158" s="23"/>
    </row>
    <row r="159" spans="21:30" x14ac:dyDescent="0.25">
      <c r="U159" s="23"/>
      <c r="V159" s="23"/>
      <c r="W159" s="23"/>
      <c r="X159" s="23"/>
      <c r="Y159" s="23"/>
      <c r="Z159" s="23"/>
      <c r="AA159" s="23"/>
      <c r="AB159" s="23"/>
      <c r="AC159" s="23"/>
      <c r="AD159" s="23"/>
    </row>
    <row r="160" spans="21:30" x14ac:dyDescent="0.25">
      <c r="U160" s="23"/>
      <c r="V160" s="23"/>
      <c r="W160" s="23"/>
      <c r="X160" s="23"/>
      <c r="Y160" s="23"/>
      <c r="Z160" s="23"/>
      <c r="AA160" s="23"/>
      <c r="AB160" s="23"/>
      <c r="AC160" s="23"/>
      <c r="AD160" s="23"/>
    </row>
    <row r="161" spans="21:30" x14ac:dyDescent="0.25">
      <c r="U161" s="23"/>
      <c r="V161" s="23"/>
      <c r="W161" s="23"/>
      <c r="X161" s="23"/>
      <c r="Y161" s="23"/>
      <c r="Z161" s="23"/>
      <c r="AA161" s="23"/>
      <c r="AB161" s="23"/>
      <c r="AC161" s="23"/>
      <c r="AD161" s="23"/>
    </row>
    <row r="162" spans="21:30" x14ac:dyDescent="0.25">
      <c r="U162" s="23"/>
      <c r="V162" s="23"/>
      <c r="W162" s="23"/>
      <c r="X162" s="23"/>
      <c r="Y162" s="23"/>
      <c r="Z162" s="23"/>
      <c r="AA162" s="23"/>
      <c r="AB162" s="23"/>
      <c r="AC162" s="23"/>
      <c r="AD162" s="23"/>
    </row>
    <row r="163" spans="21:30" x14ac:dyDescent="0.25">
      <c r="U163" s="23"/>
      <c r="V163" s="23"/>
      <c r="W163" s="23"/>
      <c r="X163" s="23"/>
      <c r="Y163" s="23"/>
      <c r="Z163" s="23"/>
      <c r="AA163" s="23"/>
      <c r="AB163" s="23"/>
      <c r="AC163" s="23"/>
      <c r="AD163" s="23"/>
    </row>
    <row r="164" spans="21:30" x14ac:dyDescent="0.25">
      <c r="U164" s="23"/>
      <c r="V164" s="23"/>
      <c r="W164" s="23"/>
      <c r="X164" s="23"/>
      <c r="Y164" s="23"/>
      <c r="Z164" s="23"/>
      <c r="AA164" s="23"/>
      <c r="AB164" s="23"/>
      <c r="AC164" s="23"/>
      <c r="AD164" s="23"/>
    </row>
    <row r="165" spans="21:30" x14ac:dyDescent="0.25">
      <c r="U165" s="23"/>
      <c r="V165" s="23"/>
      <c r="W165" s="23"/>
      <c r="X165" s="23"/>
      <c r="Y165" s="23"/>
      <c r="Z165" s="23"/>
      <c r="AA165" s="23"/>
      <c r="AB165" s="23"/>
      <c r="AC165" s="23"/>
      <c r="AD165" s="23"/>
    </row>
    <row r="166" spans="21:30" x14ac:dyDescent="0.25">
      <c r="U166" s="23"/>
      <c r="V166" s="23"/>
      <c r="W166" s="23"/>
      <c r="X166" s="23"/>
      <c r="Y166" s="23"/>
      <c r="Z166" s="23"/>
      <c r="AA166" s="23"/>
      <c r="AB166" s="23"/>
      <c r="AC166" s="23"/>
      <c r="AD166" s="23"/>
    </row>
    <row r="167" spans="21:30" x14ac:dyDescent="0.25">
      <c r="U167" s="23"/>
      <c r="V167" s="23"/>
      <c r="W167" s="23"/>
      <c r="X167" s="23"/>
      <c r="Y167" s="23"/>
      <c r="Z167" s="23"/>
      <c r="AA167" s="23"/>
      <c r="AB167" s="23"/>
      <c r="AC167" s="23"/>
      <c r="AD167" s="23"/>
    </row>
    <row r="168" spans="21:30" x14ac:dyDescent="0.25">
      <c r="U168" s="23"/>
      <c r="V168" s="23"/>
      <c r="W168" s="23"/>
      <c r="X168" s="23"/>
      <c r="Y168" s="23"/>
      <c r="Z168" s="23"/>
      <c r="AA168" s="23"/>
      <c r="AB168" s="23"/>
      <c r="AC168" s="23"/>
      <c r="AD168" s="23"/>
    </row>
    <row r="169" spans="21:30" x14ac:dyDescent="0.25">
      <c r="U169" s="23"/>
      <c r="V169" s="23"/>
      <c r="W169" s="23"/>
      <c r="X169" s="23"/>
      <c r="Y169" s="23"/>
      <c r="Z169" s="23"/>
      <c r="AA169" s="23"/>
      <c r="AB169" s="23"/>
      <c r="AC169" s="23"/>
      <c r="AD169" s="23"/>
    </row>
    <row r="170" spans="21:30" x14ac:dyDescent="0.25">
      <c r="U170" s="23"/>
      <c r="V170" s="23"/>
      <c r="W170" s="23"/>
      <c r="X170" s="23"/>
      <c r="Y170" s="23"/>
      <c r="Z170" s="23"/>
      <c r="AA170" s="23"/>
      <c r="AB170" s="23"/>
      <c r="AC170" s="23"/>
      <c r="AD170" s="23"/>
    </row>
    <row r="171" spans="21:30" x14ac:dyDescent="0.25">
      <c r="U171" s="23"/>
      <c r="V171" s="23"/>
      <c r="W171" s="23"/>
      <c r="X171" s="23"/>
      <c r="Y171" s="23"/>
      <c r="Z171" s="23"/>
      <c r="AA171" s="23"/>
      <c r="AB171" s="23"/>
      <c r="AC171" s="23"/>
      <c r="AD171" s="23"/>
    </row>
    <row r="172" spans="21:30" x14ac:dyDescent="0.25">
      <c r="U172" s="23"/>
      <c r="V172" s="23"/>
      <c r="W172" s="23"/>
      <c r="X172" s="23"/>
      <c r="Y172" s="23"/>
      <c r="Z172" s="23"/>
      <c r="AA172" s="23"/>
      <c r="AB172" s="23"/>
      <c r="AC172" s="23"/>
      <c r="AD172" s="23"/>
    </row>
    <row r="173" spans="21:30" x14ac:dyDescent="0.25">
      <c r="U173" s="23"/>
      <c r="V173" s="23"/>
      <c r="W173" s="23"/>
      <c r="X173" s="23"/>
      <c r="Y173" s="23"/>
      <c r="Z173" s="23"/>
      <c r="AA173" s="23"/>
      <c r="AB173" s="23"/>
      <c r="AC173" s="23"/>
      <c r="AD173" s="23"/>
    </row>
    <row r="174" spans="21:30" x14ac:dyDescent="0.25">
      <c r="U174" s="23"/>
      <c r="V174" s="23"/>
      <c r="W174" s="23"/>
      <c r="X174" s="23"/>
      <c r="Y174" s="23"/>
      <c r="Z174" s="23"/>
      <c r="AA174" s="23"/>
      <c r="AB174" s="23"/>
      <c r="AC174" s="23"/>
      <c r="AD174" s="23"/>
    </row>
    <row r="175" spans="21:30" x14ac:dyDescent="0.25">
      <c r="U175" s="23"/>
      <c r="V175" s="23"/>
      <c r="W175" s="23"/>
      <c r="X175" s="23"/>
      <c r="Y175" s="23"/>
      <c r="Z175" s="23"/>
      <c r="AA175" s="23"/>
      <c r="AB175" s="23"/>
      <c r="AC175" s="23"/>
      <c r="AD175" s="23"/>
    </row>
    <row r="176" spans="21:30" x14ac:dyDescent="0.25">
      <c r="U176" s="23"/>
      <c r="V176" s="23"/>
      <c r="W176" s="23"/>
      <c r="X176" s="23"/>
      <c r="Y176" s="23"/>
      <c r="Z176" s="23"/>
      <c r="AA176" s="23"/>
      <c r="AB176" s="23"/>
      <c r="AC176" s="23"/>
      <c r="AD176" s="23"/>
    </row>
    <row r="177" spans="21:30" x14ac:dyDescent="0.25">
      <c r="U177" s="23"/>
      <c r="V177" s="23"/>
      <c r="W177" s="23"/>
      <c r="X177" s="23"/>
      <c r="Y177" s="23"/>
      <c r="Z177" s="23"/>
      <c r="AA177" s="23"/>
      <c r="AB177" s="23"/>
      <c r="AC177" s="23"/>
      <c r="AD177" s="23"/>
    </row>
    <row r="178" spans="21:30" x14ac:dyDescent="0.25">
      <c r="U178" s="23"/>
      <c r="V178" s="23"/>
      <c r="W178" s="23"/>
      <c r="X178" s="23"/>
      <c r="Y178" s="23"/>
      <c r="Z178" s="23"/>
      <c r="AA178" s="23"/>
      <c r="AB178" s="23"/>
      <c r="AC178" s="23"/>
      <c r="AD178" s="23"/>
    </row>
    <row r="179" spans="21:30" x14ac:dyDescent="0.25">
      <c r="U179" s="23"/>
      <c r="V179" s="23"/>
      <c r="W179" s="23"/>
      <c r="X179" s="23"/>
      <c r="Y179" s="23"/>
      <c r="Z179" s="23"/>
      <c r="AA179" s="23"/>
      <c r="AB179" s="23"/>
      <c r="AC179" s="23"/>
      <c r="AD179" s="23"/>
    </row>
    <row r="180" spans="21:30" x14ac:dyDescent="0.25">
      <c r="U180" s="23"/>
      <c r="V180" s="23"/>
      <c r="W180" s="23"/>
      <c r="X180" s="23"/>
      <c r="Y180" s="23"/>
      <c r="Z180" s="23"/>
      <c r="AA180" s="23"/>
      <c r="AB180" s="23"/>
      <c r="AC180" s="23"/>
      <c r="AD180" s="23"/>
    </row>
    <row r="181" spans="21:30" x14ac:dyDescent="0.25">
      <c r="U181" s="23"/>
      <c r="V181" s="23"/>
      <c r="W181" s="23"/>
      <c r="X181" s="23"/>
      <c r="Y181" s="23"/>
      <c r="Z181" s="23"/>
      <c r="AA181" s="23"/>
      <c r="AB181" s="23"/>
      <c r="AC181" s="23"/>
      <c r="AD181" s="23"/>
    </row>
    <row r="182" spans="21:30" x14ac:dyDescent="0.25">
      <c r="U182" s="23"/>
      <c r="V182" s="23"/>
      <c r="W182" s="23"/>
      <c r="X182" s="23"/>
      <c r="Y182" s="23"/>
      <c r="Z182" s="23"/>
      <c r="AA182" s="23"/>
      <c r="AB182" s="23"/>
      <c r="AC182" s="23"/>
      <c r="AD182" s="23"/>
    </row>
    <row r="183" spans="21:30" x14ac:dyDescent="0.25">
      <c r="U183" s="23"/>
      <c r="V183" s="23"/>
      <c r="W183" s="23"/>
      <c r="X183" s="23"/>
      <c r="Y183" s="23"/>
      <c r="Z183" s="23"/>
      <c r="AA183" s="23"/>
      <c r="AB183" s="23"/>
      <c r="AC183" s="23"/>
      <c r="AD183" s="23"/>
    </row>
    <row r="184" spans="21:30" x14ac:dyDescent="0.25">
      <c r="U184" s="23"/>
      <c r="V184" s="23"/>
      <c r="W184" s="23"/>
      <c r="X184" s="23"/>
      <c r="Y184" s="23"/>
      <c r="Z184" s="23"/>
      <c r="AA184" s="23"/>
      <c r="AB184" s="23"/>
      <c r="AC184" s="23"/>
      <c r="AD184" s="23"/>
    </row>
    <row r="185" spans="21:30" x14ac:dyDescent="0.25">
      <c r="U185" s="23"/>
      <c r="V185" s="23"/>
      <c r="W185" s="23"/>
      <c r="X185" s="23"/>
      <c r="Y185" s="23"/>
      <c r="Z185" s="23"/>
      <c r="AA185" s="23"/>
      <c r="AB185" s="23"/>
      <c r="AC185" s="23"/>
      <c r="AD185" s="23"/>
    </row>
    <row r="186" spans="21:30" x14ac:dyDescent="0.25">
      <c r="U186" s="23"/>
      <c r="V186" s="23"/>
      <c r="W186" s="23"/>
      <c r="X186" s="23"/>
      <c r="Y186" s="23"/>
      <c r="Z186" s="23"/>
      <c r="AA186" s="23"/>
      <c r="AB186" s="23"/>
      <c r="AC186" s="23"/>
      <c r="AD186" s="23"/>
    </row>
    <row r="187" spans="21:30" x14ac:dyDescent="0.25">
      <c r="U187" s="23"/>
      <c r="V187" s="23"/>
      <c r="W187" s="23"/>
      <c r="X187" s="23"/>
      <c r="Y187" s="23"/>
      <c r="Z187" s="23"/>
      <c r="AA187" s="23"/>
      <c r="AB187" s="23"/>
      <c r="AC187" s="23"/>
      <c r="AD187" s="23"/>
    </row>
    <row r="188" spans="21:30" x14ac:dyDescent="0.25">
      <c r="U188" s="23"/>
      <c r="V188" s="23"/>
      <c r="W188" s="23"/>
      <c r="X188" s="23"/>
      <c r="Y188" s="23"/>
      <c r="Z188" s="23"/>
      <c r="AA188" s="23"/>
      <c r="AB188" s="23"/>
      <c r="AC188" s="23"/>
      <c r="AD188" s="23"/>
    </row>
    <row r="189" spans="21:30" x14ac:dyDescent="0.25">
      <c r="U189" s="23"/>
      <c r="V189" s="23"/>
      <c r="W189" s="23"/>
      <c r="X189" s="23"/>
      <c r="Y189" s="23"/>
      <c r="Z189" s="23"/>
      <c r="AA189" s="23"/>
      <c r="AB189" s="23"/>
      <c r="AC189" s="23"/>
      <c r="AD189" s="23"/>
    </row>
    <row r="190" spans="21:30" x14ac:dyDescent="0.25">
      <c r="U190" s="23"/>
      <c r="V190" s="23"/>
      <c r="W190" s="23"/>
      <c r="X190" s="23"/>
      <c r="Y190" s="23"/>
      <c r="Z190" s="23"/>
      <c r="AA190" s="23"/>
      <c r="AB190" s="23"/>
      <c r="AC190" s="23"/>
      <c r="AD190" s="23"/>
    </row>
    <row r="191" spans="21:30" x14ac:dyDescent="0.25">
      <c r="U191" s="23"/>
      <c r="V191" s="23"/>
      <c r="W191" s="23"/>
      <c r="X191" s="23"/>
      <c r="Y191" s="23"/>
      <c r="Z191" s="23"/>
      <c r="AA191" s="23"/>
      <c r="AB191" s="23"/>
      <c r="AC191" s="23"/>
      <c r="AD191" s="23"/>
    </row>
    <row r="192" spans="21:30" x14ac:dyDescent="0.25">
      <c r="U192" s="23"/>
      <c r="V192" s="23"/>
      <c r="W192" s="23"/>
      <c r="X192" s="23"/>
      <c r="Y192" s="23"/>
      <c r="Z192" s="23"/>
      <c r="AA192" s="23"/>
      <c r="AB192" s="23"/>
      <c r="AC192" s="23"/>
      <c r="AD192" s="23"/>
    </row>
  </sheetData>
  <mergeCells count="2">
    <mergeCell ref="B4:P4"/>
    <mergeCell ref="B9:M11"/>
  </mergeCells>
  <hyperlinks>
    <hyperlink ref="B9" r:id="rId1" xr:uid="{D7811C29-E0A9-429D-9444-074E4C60C0F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B9969-C06F-440C-AF0F-38AA9928BA86}">
  <dimension ref="A1:BM646"/>
  <sheetViews>
    <sheetView workbookViewId="0">
      <selection activeCell="E14" sqref="E14"/>
    </sheetView>
  </sheetViews>
  <sheetFormatPr defaultRowHeight="15" x14ac:dyDescent="0.25"/>
  <cols>
    <col min="1" max="1" width="1.7109375" style="21" customWidth="1"/>
    <col min="2" max="2" width="10.7109375" style="21" customWidth="1"/>
    <col min="3" max="3" width="1.42578125" style="21" customWidth="1"/>
  </cols>
  <sheetData>
    <row r="1" spans="1:65" s="23" customFormat="1" ht="9" customHeight="1" x14ac:dyDescent="0.25">
      <c r="A1" s="24"/>
      <c r="B1" s="24"/>
      <c r="C1" s="24"/>
    </row>
    <row r="2" spans="1:65" ht="22.5" x14ac:dyDescent="0.4">
      <c r="A2" s="25"/>
      <c r="B2" s="25" t="s">
        <v>0</v>
      </c>
      <c r="C2" s="25"/>
      <c r="D2" s="22" t="s">
        <v>11</v>
      </c>
      <c r="E2" s="22"/>
      <c r="F2" s="22"/>
      <c r="G2" s="22"/>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row>
    <row r="3" spans="1:65" ht="22.5" x14ac:dyDescent="0.4">
      <c r="A3" s="25"/>
      <c r="B3" s="25" t="s">
        <v>6</v>
      </c>
      <c r="C3" s="25"/>
      <c r="D3" s="22" t="s">
        <v>12</v>
      </c>
      <c r="E3" s="22"/>
      <c r="F3" s="22"/>
      <c r="G3" s="22"/>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row>
    <row r="4" spans="1:65" ht="22.5" x14ac:dyDescent="0.4">
      <c r="A4" s="25"/>
      <c r="B4" s="25" t="s">
        <v>15</v>
      </c>
      <c r="C4" s="25"/>
      <c r="D4" s="22" t="s">
        <v>16</v>
      </c>
      <c r="E4" s="22"/>
      <c r="F4" s="22"/>
      <c r="G4" s="22"/>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row>
    <row r="5" spans="1:65" ht="22.5" x14ac:dyDescent="0.4">
      <c r="A5" s="25"/>
      <c r="B5" s="25" t="s">
        <v>13</v>
      </c>
      <c r="C5" s="25"/>
      <c r="D5" s="22" t="s">
        <v>14</v>
      </c>
      <c r="E5" s="22"/>
      <c r="F5" s="22"/>
      <c r="G5" s="22"/>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row>
    <row r="6" spans="1:65" ht="22.5" x14ac:dyDescent="0.4">
      <c r="A6" s="25"/>
      <c r="B6" s="25" t="s">
        <v>1</v>
      </c>
      <c r="C6" s="25"/>
      <c r="D6" s="22" t="s">
        <v>42</v>
      </c>
      <c r="E6" s="22"/>
      <c r="F6" s="22"/>
      <c r="G6" s="22"/>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row>
    <row r="7" spans="1:65" ht="22.5" x14ac:dyDescent="0.4">
      <c r="A7" s="25"/>
      <c r="B7" s="25" t="s">
        <v>17</v>
      </c>
      <c r="C7" s="25"/>
      <c r="D7" s="22" t="s">
        <v>18</v>
      </c>
      <c r="E7" s="22"/>
      <c r="F7" s="22"/>
      <c r="G7" s="22"/>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row>
    <row r="8" spans="1:65" ht="22.5" x14ac:dyDescent="0.4">
      <c r="A8" s="25"/>
      <c r="B8" s="25" t="s">
        <v>10</v>
      </c>
      <c r="C8" s="25"/>
      <c r="D8" s="22" t="s">
        <v>21</v>
      </c>
      <c r="E8" s="22"/>
      <c r="F8" s="22"/>
      <c r="G8" s="22"/>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row>
    <row r="9" spans="1:65" ht="22.5" x14ac:dyDescent="0.4">
      <c r="A9" s="25"/>
      <c r="B9" s="25" t="s">
        <v>8</v>
      </c>
      <c r="C9" s="25"/>
      <c r="D9" s="22" t="s">
        <v>19</v>
      </c>
      <c r="E9" s="22"/>
      <c r="F9" s="22"/>
      <c r="G9" s="22"/>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row>
    <row r="10" spans="1:65" ht="22.5" x14ac:dyDescent="0.4">
      <c r="A10" s="25"/>
      <c r="B10" s="25" t="s">
        <v>24</v>
      </c>
      <c r="C10" s="25"/>
      <c r="D10" s="22" t="s">
        <v>25</v>
      </c>
      <c r="E10" s="22"/>
      <c r="F10" s="22"/>
      <c r="G10" s="22"/>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row>
    <row r="11" spans="1:65" ht="22.5" x14ac:dyDescent="0.4">
      <c r="A11" s="25"/>
      <c r="B11" s="25" t="s">
        <v>7</v>
      </c>
      <c r="C11" s="25"/>
      <c r="D11" s="22" t="s">
        <v>23</v>
      </c>
      <c r="E11" s="22"/>
      <c r="F11" s="22"/>
      <c r="G11" s="22"/>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row>
    <row r="12" spans="1:65" ht="22.5" x14ac:dyDescent="0.4">
      <c r="A12" s="25"/>
      <c r="B12" s="25" t="s">
        <v>9</v>
      </c>
      <c r="C12" s="25"/>
      <c r="D12" s="22" t="s">
        <v>22</v>
      </c>
      <c r="E12" s="22"/>
      <c r="F12" s="22"/>
      <c r="G12" s="22"/>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row>
    <row r="13" spans="1:65" ht="22.5" x14ac:dyDescent="0.4">
      <c r="A13" s="25"/>
      <c r="B13" s="25" t="s">
        <v>3</v>
      </c>
      <c r="C13" s="25"/>
      <c r="D13" s="22" t="s">
        <v>20</v>
      </c>
      <c r="E13" s="22"/>
      <c r="F13" s="22"/>
      <c r="G13" s="22"/>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row>
    <row r="14" spans="1:65" x14ac:dyDescent="0.25">
      <c r="A14" s="24"/>
      <c r="B14" s="159" t="s">
        <v>70</v>
      </c>
      <c r="C14" s="24"/>
      <c r="D14" s="133" t="s">
        <v>71</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row>
    <row r="15" spans="1:65" x14ac:dyDescent="0.25">
      <c r="A15" s="24"/>
      <c r="B15" s="24" t="s">
        <v>50</v>
      </c>
      <c r="C15" s="24"/>
      <c r="D15" s="23" t="s">
        <v>73</v>
      </c>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row>
    <row r="16" spans="1:65" x14ac:dyDescent="0.25">
      <c r="A16" s="24"/>
      <c r="B16" s="24"/>
      <c r="C16" s="24"/>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row>
    <row r="17" spans="1:65" x14ac:dyDescent="0.25">
      <c r="A17" s="24"/>
      <c r="B17" s="24"/>
      <c r="C17" s="24"/>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row>
    <row r="18" spans="1:65" x14ac:dyDescent="0.25">
      <c r="A18" s="24"/>
      <c r="B18" s="24"/>
      <c r="C18" s="24"/>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row>
    <row r="19" spans="1:65" x14ac:dyDescent="0.25">
      <c r="A19" s="24"/>
      <c r="B19" s="24"/>
      <c r="C19" s="24"/>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row>
    <row r="20" spans="1:65" x14ac:dyDescent="0.25">
      <c r="A20" s="24"/>
      <c r="B20" s="24"/>
      <c r="C20" s="24"/>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row>
    <row r="21" spans="1:65" x14ac:dyDescent="0.25">
      <c r="A21" s="24"/>
      <c r="B21" s="24"/>
      <c r="C21" s="24"/>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row>
    <row r="22" spans="1:65" x14ac:dyDescent="0.25">
      <c r="A22" s="24"/>
      <c r="B22" s="24"/>
      <c r="C22" s="24"/>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row>
    <row r="23" spans="1:65" x14ac:dyDescent="0.25">
      <c r="A23" s="24"/>
      <c r="B23" s="24"/>
      <c r="C23" s="24"/>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row>
    <row r="24" spans="1:65" x14ac:dyDescent="0.25">
      <c r="A24" s="24"/>
      <c r="B24" s="24"/>
      <c r="C24" s="24"/>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row>
    <row r="25" spans="1:65" x14ac:dyDescent="0.25">
      <c r="A25" s="24"/>
      <c r="B25" s="24"/>
      <c r="C25" s="24"/>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row>
    <row r="26" spans="1:65" x14ac:dyDescent="0.25">
      <c r="A26" s="24"/>
      <c r="B26" s="24"/>
      <c r="C26" s="24"/>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row>
    <row r="27" spans="1:65" x14ac:dyDescent="0.25">
      <c r="A27" s="24"/>
      <c r="B27" s="24"/>
      <c r="C27" s="24"/>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row>
    <row r="28" spans="1:65" x14ac:dyDescent="0.25">
      <c r="A28" s="24"/>
      <c r="B28" s="24"/>
      <c r="C28" s="24"/>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row>
    <row r="29" spans="1:65" x14ac:dyDescent="0.25">
      <c r="A29" s="24"/>
      <c r="B29" s="24"/>
      <c r="C29" s="24"/>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row>
    <row r="30" spans="1:65" x14ac:dyDescent="0.25">
      <c r="A30" s="24"/>
      <c r="B30" s="24"/>
      <c r="C30" s="24"/>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row>
    <row r="31" spans="1:65" x14ac:dyDescent="0.25">
      <c r="A31" s="24"/>
      <c r="B31" s="24"/>
      <c r="C31" s="24"/>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row>
    <row r="32" spans="1:65" x14ac:dyDescent="0.25">
      <c r="A32" s="24"/>
      <c r="B32" s="24"/>
      <c r="C32" s="24"/>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row>
    <row r="33" spans="1:65" x14ac:dyDescent="0.25">
      <c r="A33" s="24"/>
      <c r="B33" s="24"/>
      <c r="C33" s="24"/>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row>
    <row r="34" spans="1:65" x14ac:dyDescent="0.25">
      <c r="A34" s="24"/>
      <c r="B34" s="24"/>
      <c r="C34" s="24"/>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row>
    <row r="35" spans="1:65" x14ac:dyDescent="0.25">
      <c r="A35" s="24"/>
      <c r="B35" s="24"/>
      <c r="C35" s="24"/>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row>
    <row r="36" spans="1:65" x14ac:dyDescent="0.25">
      <c r="A36" s="24"/>
      <c r="B36" s="24"/>
      <c r="C36" s="24"/>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row>
    <row r="37" spans="1:65" x14ac:dyDescent="0.25">
      <c r="A37" s="24"/>
      <c r="B37" s="24"/>
      <c r="C37" s="24"/>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row>
    <row r="38" spans="1:65" x14ac:dyDescent="0.25">
      <c r="A38" s="24"/>
      <c r="B38" s="24"/>
      <c r="C38" s="24"/>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row>
    <row r="39" spans="1:65" x14ac:dyDescent="0.25">
      <c r="A39" s="24"/>
      <c r="B39" s="24"/>
      <c r="C39" s="24"/>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row>
    <row r="40" spans="1:65" x14ac:dyDescent="0.25">
      <c r="A40" s="24"/>
      <c r="B40" s="24"/>
      <c r="C40" s="24"/>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row>
    <row r="41" spans="1:65" x14ac:dyDescent="0.25">
      <c r="A41" s="24"/>
      <c r="B41" s="24"/>
      <c r="C41" s="24"/>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row>
    <row r="42" spans="1:65" x14ac:dyDescent="0.25">
      <c r="A42" s="24"/>
      <c r="B42" s="24"/>
      <c r="C42" s="24"/>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row>
    <row r="43" spans="1:65" x14ac:dyDescent="0.25">
      <c r="A43" s="24"/>
      <c r="B43" s="24"/>
      <c r="C43" s="24"/>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row>
    <row r="44" spans="1:65" x14ac:dyDescent="0.25">
      <c r="A44" s="24"/>
      <c r="B44" s="24"/>
      <c r="C44" s="24"/>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row>
    <row r="45" spans="1:65" x14ac:dyDescent="0.25">
      <c r="A45" s="24"/>
      <c r="B45" s="24"/>
      <c r="C45" s="24"/>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row>
    <row r="46" spans="1:65" x14ac:dyDescent="0.25">
      <c r="A46" s="24"/>
      <c r="B46" s="24"/>
      <c r="C46" s="24"/>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row>
    <row r="47" spans="1:65" x14ac:dyDescent="0.25">
      <c r="A47" s="24"/>
      <c r="B47" s="24"/>
      <c r="C47" s="24"/>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row>
    <row r="48" spans="1:65" x14ac:dyDescent="0.25">
      <c r="A48" s="24"/>
      <c r="B48" s="24"/>
      <c r="C48" s="24"/>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row>
    <row r="49" spans="1:65" x14ac:dyDescent="0.25">
      <c r="A49" s="24"/>
      <c r="B49" s="24"/>
      <c r="C49" s="24"/>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row>
    <row r="50" spans="1:65" x14ac:dyDescent="0.25">
      <c r="A50" s="24"/>
      <c r="B50" s="24"/>
      <c r="C50" s="24"/>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row>
    <row r="51" spans="1:65" x14ac:dyDescent="0.25">
      <c r="A51" s="24"/>
      <c r="B51" s="24"/>
      <c r="C51" s="24"/>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row>
    <row r="52" spans="1:65" x14ac:dyDescent="0.25">
      <c r="A52" s="24"/>
      <c r="B52" s="24"/>
      <c r="C52" s="24"/>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row>
    <row r="53" spans="1:65" x14ac:dyDescent="0.25">
      <c r="A53" s="24"/>
      <c r="B53" s="24"/>
      <c r="C53" s="24"/>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row>
    <row r="54" spans="1:65" x14ac:dyDescent="0.25">
      <c r="A54" s="24"/>
      <c r="B54" s="24"/>
      <c r="C54" s="24"/>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row>
    <row r="55" spans="1:65" x14ac:dyDescent="0.25">
      <c r="A55" s="24"/>
      <c r="B55" s="24"/>
      <c r="C55" s="24"/>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row>
    <row r="56" spans="1:65" x14ac:dyDescent="0.25">
      <c r="A56" s="24"/>
      <c r="B56" s="24"/>
      <c r="C56" s="24"/>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row>
    <row r="57" spans="1:65" x14ac:dyDescent="0.25">
      <c r="A57" s="24"/>
      <c r="B57" s="24"/>
      <c r="C57" s="24"/>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row>
    <row r="58" spans="1:65" x14ac:dyDescent="0.25">
      <c r="A58" s="24"/>
      <c r="B58" s="24"/>
      <c r="C58" s="24"/>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row>
    <row r="59" spans="1:65" x14ac:dyDescent="0.25">
      <c r="A59" s="24"/>
      <c r="B59" s="24"/>
      <c r="C59" s="24"/>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row>
    <row r="60" spans="1:65" x14ac:dyDescent="0.25">
      <c r="A60" s="24"/>
      <c r="B60" s="24"/>
      <c r="C60" s="24"/>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row>
    <row r="61" spans="1:65" x14ac:dyDescent="0.25">
      <c r="A61" s="24"/>
      <c r="B61" s="24"/>
      <c r="C61" s="24"/>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row>
    <row r="62" spans="1:65" x14ac:dyDescent="0.25">
      <c r="A62" s="24"/>
      <c r="B62" s="24"/>
      <c r="C62" s="24"/>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row>
    <row r="63" spans="1:65" x14ac:dyDescent="0.25">
      <c r="A63" s="24"/>
      <c r="B63" s="24"/>
      <c r="C63" s="24"/>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row>
    <row r="64" spans="1:65" x14ac:dyDescent="0.25">
      <c r="A64" s="24"/>
      <c r="B64" s="24"/>
      <c r="C64" s="24"/>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row>
    <row r="65" spans="1:65" x14ac:dyDescent="0.25">
      <c r="A65" s="24"/>
      <c r="B65" s="24"/>
      <c r="C65" s="24"/>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row>
    <row r="66" spans="1:65" x14ac:dyDescent="0.25">
      <c r="A66" s="24"/>
      <c r="B66" s="24"/>
      <c r="C66" s="24"/>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row>
    <row r="67" spans="1:65" x14ac:dyDescent="0.25">
      <c r="A67" s="24"/>
      <c r="B67" s="24"/>
      <c r="C67" s="24"/>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row>
    <row r="68" spans="1:65" x14ac:dyDescent="0.25">
      <c r="A68" s="24"/>
      <c r="B68" s="24"/>
      <c r="C68" s="24"/>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row>
    <row r="69" spans="1:65" x14ac:dyDescent="0.25">
      <c r="A69" s="24"/>
      <c r="B69" s="24"/>
      <c r="C69" s="24"/>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row>
    <row r="70" spans="1:65" x14ac:dyDescent="0.25">
      <c r="A70" s="24"/>
      <c r="B70" s="24"/>
      <c r="C70" s="24"/>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row>
    <row r="71" spans="1:65" x14ac:dyDescent="0.25">
      <c r="A71" s="24"/>
      <c r="B71" s="24"/>
      <c r="C71" s="24"/>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row>
    <row r="72" spans="1:65" x14ac:dyDescent="0.25">
      <c r="A72" s="24"/>
      <c r="B72" s="24"/>
      <c r="C72" s="24"/>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row>
    <row r="73" spans="1:65" x14ac:dyDescent="0.25">
      <c r="A73" s="24"/>
      <c r="B73" s="24"/>
      <c r="C73" s="24"/>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row>
    <row r="74" spans="1:65" x14ac:dyDescent="0.25">
      <c r="A74" s="24"/>
      <c r="B74" s="24"/>
      <c r="C74" s="24"/>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row>
    <row r="75" spans="1:65" x14ac:dyDescent="0.25">
      <c r="A75" s="24"/>
      <c r="B75" s="24"/>
      <c r="C75" s="24"/>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row>
    <row r="76" spans="1:65" x14ac:dyDescent="0.25">
      <c r="A76" s="24"/>
      <c r="B76" s="24"/>
      <c r="C76" s="24"/>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row>
    <row r="77" spans="1:65" x14ac:dyDescent="0.25">
      <c r="A77" s="24"/>
      <c r="B77" s="24"/>
      <c r="C77" s="24"/>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row>
    <row r="78" spans="1:65" x14ac:dyDescent="0.25">
      <c r="A78" s="24"/>
      <c r="B78" s="24"/>
      <c r="C78" s="24"/>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row>
    <row r="79" spans="1:65" x14ac:dyDescent="0.25">
      <c r="A79" s="24"/>
      <c r="B79" s="24"/>
      <c r="C79" s="24"/>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row>
    <row r="80" spans="1:65" x14ac:dyDescent="0.25">
      <c r="A80" s="24"/>
      <c r="B80" s="24"/>
      <c r="C80" s="24"/>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row>
    <row r="81" spans="1:65" x14ac:dyDescent="0.25">
      <c r="A81" s="24"/>
      <c r="B81" s="24"/>
      <c r="C81" s="24"/>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row>
    <row r="82" spans="1:65" x14ac:dyDescent="0.25">
      <c r="A82" s="24"/>
      <c r="B82" s="24"/>
      <c r="C82" s="24"/>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row>
    <row r="83" spans="1:65" x14ac:dyDescent="0.25">
      <c r="A83" s="24"/>
      <c r="B83" s="24"/>
      <c r="C83" s="24"/>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row>
    <row r="84" spans="1:65" x14ac:dyDescent="0.25">
      <c r="A84" s="24"/>
      <c r="B84" s="24"/>
      <c r="C84" s="24"/>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row>
    <row r="85" spans="1:65" x14ac:dyDescent="0.25">
      <c r="A85" s="24"/>
      <c r="B85" s="24"/>
      <c r="C85" s="24"/>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row>
    <row r="86" spans="1:65" x14ac:dyDescent="0.25">
      <c r="A86" s="24"/>
      <c r="B86" s="24"/>
      <c r="C86" s="24"/>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row>
    <row r="87" spans="1:65" x14ac:dyDescent="0.25">
      <c r="A87" s="24"/>
      <c r="B87" s="24"/>
      <c r="C87" s="24"/>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row>
    <row r="88" spans="1:65" x14ac:dyDescent="0.25">
      <c r="A88" s="24"/>
      <c r="B88" s="24"/>
      <c r="C88" s="24"/>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row>
    <row r="89" spans="1:65" x14ac:dyDescent="0.25">
      <c r="A89" s="24"/>
      <c r="B89" s="24"/>
      <c r="C89" s="24"/>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row>
    <row r="90" spans="1:65" x14ac:dyDescent="0.25">
      <c r="A90" s="24"/>
      <c r="B90" s="24"/>
      <c r="C90" s="24"/>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row>
    <row r="91" spans="1:65" x14ac:dyDescent="0.25">
      <c r="A91" s="24"/>
      <c r="B91" s="24"/>
      <c r="C91" s="24"/>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row>
    <row r="92" spans="1:65" x14ac:dyDescent="0.25">
      <c r="A92" s="24"/>
      <c r="B92" s="24"/>
      <c r="C92" s="24"/>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row>
    <row r="93" spans="1:65" x14ac:dyDescent="0.25">
      <c r="A93" s="24"/>
      <c r="B93" s="24"/>
      <c r="C93" s="24"/>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row>
    <row r="94" spans="1:65" x14ac:dyDescent="0.25">
      <c r="A94" s="24"/>
      <c r="B94" s="24"/>
      <c r="C94" s="24"/>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row>
    <row r="95" spans="1:65" x14ac:dyDescent="0.25">
      <c r="A95" s="24"/>
      <c r="B95" s="24"/>
      <c r="C95" s="24"/>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row>
    <row r="96" spans="1:65" x14ac:dyDescent="0.25">
      <c r="A96" s="24"/>
      <c r="B96" s="24"/>
      <c r="C96" s="24"/>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row>
    <row r="97" spans="1:65" x14ac:dyDescent="0.25">
      <c r="A97" s="24"/>
      <c r="B97" s="24"/>
      <c r="C97" s="24"/>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row>
    <row r="98" spans="1:65" x14ac:dyDescent="0.25">
      <c r="A98" s="24"/>
      <c r="B98" s="24"/>
      <c r="C98" s="24"/>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row>
    <row r="99" spans="1:65" x14ac:dyDescent="0.25">
      <c r="A99" s="24"/>
      <c r="B99" s="24"/>
      <c r="C99" s="24"/>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row>
    <row r="100" spans="1:65" x14ac:dyDescent="0.25">
      <c r="A100" s="24"/>
      <c r="B100" s="24"/>
      <c r="C100" s="24"/>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row>
    <row r="101" spans="1:65" x14ac:dyDescent="0.25">
      <c r="A101" s="24"/>
      <c r="B101" s="24"/>
      <c r="C101" s="24"/>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row>
    <row r="102" spans="1:65" x14ac:dyDescent="0.25">
      <c r="A102" s="24"/>
      <c r="B102" s="24"/>
      <c r="C102" s="24"/>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row r="103" spans="1:65" x14ac:dyDescent="0.25">
      <c r="A103" s="24"/>
      <c r="B103" s="24"/>
      <c r="C103" s="24"/>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row>
    <row r="104" spans="1:65" x14ac:dyDescent="0.25">
      <c r="A104" s="24"/>
      <c r="B104" s="24"/>
      <c r="C104" s="24"/>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row>
    <row r="105" spans="1:65" x14ac:dyDescent="0.25">
      <c r="A105" s="24"/>
      <c r="B105" s="24"/>
      <c r="C105" s="24"/>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row>
    <row r="106" spans="1:65" x14ac:dyDescent="0.25">
      <c r="A106" s="24"/>
      <c r="B106" s="24"/>
      <c r="C106" s="24"/>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row>
    <row r="107" spans="1:65" x14ac:dyDescent="0.25">
      <c r="A107" s="24"/>
      <c r="B107" s="24"/>
      <c r="C107" s="24"/>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row>
    <row r="108" spans="1:65" x14ac:dyDescent="0.25">
      <c r="A108" s="24"/>
      <c r="B108" s="24"/>
      <c r="C108" s="24"/>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row>
    <row r="109" spans="1:65" x14ac:dyDescent="0.25">
      <c r="A109" s="24"/>
      <c r="B109" s="24"/>
      <c r="C109" s="24"/>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row>
    <row r="110" spans="1:65" x14ac:dyDescent="0.25">
      <c r="A110" s="24"/>
      <c r="B110" s="24"/>
      <c r="C110" s="24"/>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row>
    <row r="111" spans="1:65" x14ac:dyDescent="0.25">
      <c r="A111" s="24"/>
      <c r="B111" s="24"/>
      <c r="C111" s="24"/>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row>
    <row r="112" spans="1:65" x14ac:dyDescent="0.25">
      <c r="A112" s="24"/>
      <c r="B112" s="24"/>
      <c r="C112" s="24"/>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row>
    <row r="113" spans="1:65" x14ac:dyDescent="0.25">
      <c r="A113" s="24"/>
      <c r="B113" s="24"/>
      <c r="C113" s="24"/>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row>
    <row r="114" spans="1:65" x14ac:dyDescent="0.25">
      <c r="A114" s="24"/>
      <c r="B114" s="24"/>
      <c r="C114" s="24"/>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row>
    <row r="115" spans="1:65" x14ac:dyDescent="0.25">
      <c r="A115" s="24"/>
      <c r="B115" s="24"/>
      <c r="C115" s="24"/>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row>
    <row r="116" spans="1:65" x14ac:dyDescent="0.25">
      <c r="A116" s="24"/>
      <c r="B116" s="24"/>
      <c r="C116" s="24"/>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row>
    <row r="117" spans="1:65" x14ac:dyDescent="0.25">
      <c r="A117" s="24"/>
      <c r="B117" s="24"/>
      <c r="C117" s="24"/>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row>
    <row r="118" spans="1:65" x14ac:dyDescent="0.25">
      <c r="A118" s="24"/>
      <c r="B118" s="24"/>
      <c r="C118" s="24"/>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row>
    <row r="119" spans="1:65" x14ac:dyDescent="0.25">
      <c r="A119" s="24"/>
      <c r="B119" s="24"/>
      <c r="C119" s="24"/>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row>
    <row r="120" spans="1:65" x14ac:dyDescent="0.25">
      <c r="A120" s="24"/>
      <c r="B120" s="24"/>
      <c r="C120" s="24"/>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row>
    <row r="121" spans="1:65" x14ac:dyDescent="0.25">
      <c r="A121" s="24"/>
      <c r="B121" s="24"/>
      <c r="C121" s="24"/>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row>
    <row r="122" spans="1:65" x14ac:dyDescent="0.25">
      <c r="A122" s="24"/>
      <c r="B122" s="24"/>
      <c r="C122" s="24"/>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row>
    <row r="123" spans="1:65" x14ac:dyDescent="0.25">
      <c r="A123" s="24"/>
      <c r="B123" s="24"/>
      <c r="C123" s="24"/>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row>
    <row r="124" spans="1:65" x14ac:dyDescent="0.25">
      <c r="A124" s="24"/>
      <c r="B124" s="24"/>
      <c r="C124" s="24"/>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row>
    <row r="125" spans="1:65" x14ac:dyDescent="0.25">
      <c r="A125" s="24"/>
      <c r="B125" s="24"/>
      <c r="C125" s="24"/>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row>
    <row r="126" spans="1:65" x14ac:dyDescent="0.25">
      <c r="A126" s="24"/>
      <c r="B126" s="24"/>
      <c r="C126" s="24"/>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row>
    <row r="127" spans="1:65" x14ac:dyDescent="0.25">
      <c r="A127" s="24"/>
      <c r="B127" s="24"/>
      <c r="C127" s="24"/>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row>
    <row r="128" spans="1:65" x14ac:dyDescent="0.25">
      <c r="A128" s="24"/>
      <c r="B128" s="24"/>
      <c r="C128" s="24"/>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row>
    <row r="129" spans="1:65" x14ac:dyDescent="0.25">
      <c r="A129" s="24"/>
      <c r="B129" s="24"/>
      <c r="C129" s="24"/>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row>
    <row r="130" spans="1:65" x14ac:dyDescent="0.25">
      <c r="A130" s="24"/>
      <c r="B130" s="24"/>
      <c r="C130" s="24"/>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row>
    <row r="131" spans="1:65" x14ac:dyDescent="0.25">
      <c r="A131" s="24"/>
      <c r="B131" s="24"/>
      <c r="C131" s="24"/>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row>
    <row r="132" spans="1:65" x14ac:dyDescent="0.25">
      <c r="A132" s="24"/>
      <c r="B132" s="24"/>
      <c r="C132" s="24"/>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row>
    <row r="133" spans="1:65" x14ac:dyDescent="0.25">
      <c r="A133" s="24"/>
      <c r="B133" s="24"/>
      <c r="C133" s="24"/>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row>
    <row r="134" spans="1:65" x14ac:dyDescent="0.25">
      <c r="A134" s="24"/>
      <c r="B134" s="24"/>
      <c r="C134" s="24"/>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row>
    <row r="135" spans="1:65" x14ac:dyDescent="0.25">
      <c r="A135" s="24"/>
      <c r="B135" s="24"/>
      <c r="C135" s="24"/>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row>
    <row r="136" spans="1:65" x14ac:dyDescent="0.25">
      <c r="A136" s="24"/>
      <c r="B136" s="24"/>
      <c r="C136" s="24"/>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row>
    <row r="137" spans="1:65" x14ac:dyDescent="0.25">
      <c r="A137" s="24"/>
      <c r="B137" s="24"/>
      <c r="C137" s="24"/>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row>
    <row r="138" spans="1:65" x14ac:dyDescent="0.25">
      <c r="A138" s="24"/>
      <c r="B138" s="24"/>
      <c r="C138" s="24"/>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row>
    <row r="139" spans="1:65" x14ac:dyDescent="0.25">
      <c r="A139" s="24"/>
      <c r="B139" s="24"/>
      <c r="C139" s="24"/>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row>
    <row r="140" spans="1:65" x14ac:dyDescent="0.25">
      <c r="A140" s="24"/>
      <c r="B140" s="24"/>
      <c r="C140" s="24"/>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row>
    <row r="141" spans="1:65" x14ac:dyDescent="0.25">
      <c r="A141" s="24"/>
      <c r="B141" s="24"/>
      <c r="C141" s="24"/>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row>
    <row r="142" spans="1:65" x14ac:dyDescent="0.25">
      <c r="A142" s="24"/>
      <c r="B142" s="24"/>
      <c r="C142" s="24"/>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row>
    <row r="143" spans="1:65" x14ac:dyDescent="0.25">
      <c r="A143" s="24"/>
      <c r="B143" s="24"/>
      <c r="C143" s="24"/>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row>
    <row r="144" spans="1:65" x14ac:dyDescent="0.25">
      <c r="A144" s="24"/>
      <c r="B144" s="24"/>
      <c r="C144" s="24"/>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row>
    <row r="145" spans="1:65" x14ac:dyDescent="0.25">
      <c r="A145" s="24"/>
      <c r="B145" s="24"/>
      <c r="C145" s="24"/>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row>
    <row r="146" spans="1:65" x14ac:dyDescent="0.25">
      <c r="A146" s="24"/>
      <c r="B146" s="24"/>
      <c r="C146" s="24"/>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row>
    <row r="147" spans="1:65" x14ac:dyDescent="0.25">
      <c r="A147" s="24"/>
      <c r="B147" s="24"/>
      <c r="C147" s="24"/>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row>
    <row r="148" spans="1:65" x14ac:dyDescent="0.25">
      <c r="A148" s="24"/>
      <c r="B148" s="24"/>
      <c r="C148" s="24"/>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row>
    <row r="149" spans="1:65" x14ac:dyDescent="0.25">
      <c r="A149" s="24"/>
      <c r="B149" s="24"/>
      <c r="C149" s="24"/>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row>
    <row r="150" spans="1:65" x14ac:dyDescent="0.25">
      <c r="A150" s="24"/>
      <c r="B150" s="24"/>
      <c r="C150" s="24"/>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row>
    <row r="151" spans="1:65" x14ac:dyDescent="0.25">
      <c r="A151" s="24"/>
      <c r="B151" s="24"/>
      <c r="C151" s="24"/>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row>
    <row r="152" spans="1:65" x14ac:dyDescent="0.25">
      <c r="A152" s="24"/>
      <c r="B152" s="24"/>
      <c r="C152" s="24"/>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row>
    <row r="153" spans="1:65" x14ac:dyDescent="0.25">
      <c r="A153" s="24"/>
      <c r="B153" s="24"/>
      <c r="C153" s="24"/>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row>
    <row r="154" spans="1:65" x14ac:dyDescent="0.25">
      <c r="A154" s="24"/>
      <c r="B154" s="24"/>
      <c r="C154" s="24"/>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row>
    <row r="155" spans="1:65" x14ac:dyDescent="0.25">
      <c r="A155" s="24"/>
      <c r="B155" s="24"/>
      <c r="C155" s="24"/>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row>
    <row r="156" spans="1:65" x14ac:dyDescent="0.25">
      <c r="A156" s="24"/>
      <c r="B156" s="24"/>
      <c r="C156" s="24"/>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row>
    <row r="157" spans="1:65" x14ac:dyDescent="0.25">
      <c r="A157" s="24"/>
      <c r="B157" s="24"/>
      <c r="C157" s="24"/>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row>
    <row r="158" spans="1:65" x14ac:dyDescent="0.25">
      <c r="A158" s="24"/>
      <c r="B158" s="24"/>
      <c r="C158" s="24"/>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row>
    <row r="159" spans="1:65" x14ac:dyDescent="0.25">
      <c r="A159" s="24"/>
      <c r="B159" s="24"/>
      <c r="C159" s="24"/>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row>
    <row r="160" spans="1:65" x14ac:dyDescent="0.25">
      <c r="A160" s="24"/>
      <c r="B160" s="24"/>
      <c r="C160" s="24"/>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row>
    <row r="161" spans="1:65" x14ac:dyDescent="0.25">
      <c r="A161" s="24"/>
      <c r="B161" s="24"/>
      <c r="C161" s="24"/>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row>
    <row r="162" spans="1:65" x14ac:dyDescent="0.25">
      <c r="A162" s="24"/>
      <c r="B162" s="24"/>
      <c r="C162" s="24"/>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row>
    <row r="163" spans="1:65" x14ac:dyDescent="0.25">
      <c r="A163" s="24"/>
      <c r="B163" s="24"/>
      <c r="C163" s="24"/>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row>
    <row r="164" spans="1:65" x14ac:dyDescent="0.25">
      <c r="A164" s="24"/>
      <c r="B164" s="24"/>
      <c r="C164" s="24"/>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row>
    <row r="165" spans="1:65" x14ac:dyDescent="0.25">
      <c r="A165" s="24"/>
      <c r="B165" s="24"/>
      <c r="C165" s="24"/>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row>
    <row r="166" spans="1:65" x14ac:dyDescent="0.25">
      <c r="A166" s="24"/>
      <c r="B166" s="24"/>
      <c r="C166" s="24"/>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row>
    <row r="167" spans="1:65" x14ac:dyDescent="0.25">
      <c r="A167" s="24"/>
      <c r="B167" s="24"/>
      <c r="C167" s="24"/>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row>
    <row r="168" spans="1:65" x14ac:dyDescent="0.25">
      <c r="A168" s="24"/>
      <c r="B168" s="24"/>
      <c r="C168" s="24"/>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row>
    <row r="169" spans="1:65" x14ac:dyDescent="0.25">
      <c r="A169" s="24"/>
      <c r="B169" s="24"/>
      <c r="C169" s="24"/>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row>
    <row r="170" spans="1:65" x14ac:dyDescent="0.25">
      <c r="A170" s="24"/>
      <c r="B170" s="24"/>
      <c r="C170" s="24"/>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row>
    <row r="171" spans="1:65" x14ac:dyDescent="0.25">
      <c r="A171" s="24"/>
      <c r="B171" s="24"/>
      <c r="C171" s="24"/>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row>
    <row r="172" spans="1:65" x14ac:dyDescent="0.25">
      <c r="A172" s="24"/>
      <c r="B172" s="24"/>
      <c r="C172" s="24"/>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row>
    <row r="173" spans="1:65" x14ac:dyDescent="0.25">
      <c r="A173" s="24"/>
      <c r="B173" s="24"/>
      <c r="C173" s="24"/>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row>
    <row r="174" spans="1:65" x14ac:dyDescent="0.25">
      <c r="A174" s="24"/>
      <c r="B174" s="24"/>
      <c r="C174" s="24"/>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row>
    <row r="175" spans="1:65" x14ac:dyDescent="0.25">
      <c r="A175" s="24"/>
      <c r="B175" s="24"/>
      <c r="C175" s="24"/>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row>
    <row r="176" spans="1:65" x14ac:dyDescent="0.25">
      <c r="A176" s="24"/>
      <c r="B176" s="24"/>
      <c r="C176" s="24"/>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row>
    <row r="177" spans="1:65" x14ac:dyDescent="0.25">
      <c r="A177" s="24"/>
      <c r="B177" s="24"/>
      <c r="C177" s="24"/>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row>
    <row r="178" spans="1:65" x14ac:dyDescent="0.25">
      <c r="A178" s="24"/>
      <c r="B178" s="24"/>
      <c r="C178" s="24"/>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row>
    <row r="179" spans="1:65" x14ac:dyDescent="0.25">
      <c r="A179" s="24"/>
      <c r="B179" s="24"/>
      <c r="C179" s="24"/>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row>
    <row r="180" spans="1:65" x14ac:dyDescent="0.25">
      <c r="A180" s="24"/>
      <c r="B180" s="24"/>
      <c r="C180" s="24"/>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row>
    <row r="181" spans="1:65" x14ac:dyDescent="0.25">
      <c r="A181" s="24"/>
      <c r="B181" s="24"/>
      <c r="C181" s="24"/>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row>
    <row r="182" spans="1:65" x14ac:dyDescent="0.25">
      <c r="A182" s="24"/>
      <c r="B182" s="24"/>
      <c r="C182" s="24"/>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row>
    <row r="183" spans="1:65" x14ac:dyDescent="0.25">
      <c r="A183" s="24"/>
      <c r="B183" s="24"/>
      <c r="C183" s="24"/>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row>
    <row r="184" spans="1:65" x14ac:dyDescent="0.25">
      <c r="A184" s="24"/>
      <c r="B184" s="24"/>
      <c r="C184" s="24"/>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row>
    <row r="185" spans="1:65" x14ac:dyDescent="0.25">
      <c r="A185" s="24"/>
      <c r="B185" s="24"/>
      <c r="C185" s="24"/>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row>
    <row r="186" spans="1:65" x14ac:dyDescent="0.25">
      <c r="A186" s="24"/>
      <c r="B186" s="24"/>
      <c r="C186" s="24"/>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row>
    <row r="187" spans="1:65" x14ac:dyDescent="0.25">
      <c r="A187" s="24"/>
      <c r="B187" s="24"/>
      <c r="C187" s="24"/>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row>
    <row r="188" spans="1:65" x14ac:dyDescent="0.25">
      <c r="A188" s="24"/>
      <c r="B188" s="24"/>
      <c r="C188" s="24"/>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row>
    <row r="189" spans="1:65" x14ac:dyDescent="0.25">
      <c r="A189" s="24"/>
      <c r="B189" s="24"/>
      <c r="C189" s="24"/>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row>
    <row r="190" spans="1:65" x14ac:dyDescent="0.25">
      <c r="A190" s="24"/>
      <c r="B190" s="24"/>
      <c r="C190" s="24"/>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row>
    <row r="191" spans="1:65" x14ac:dyDescent="0.25">
      <c r="A191" s="24"/>
      <c r="B191" s="24"/>
      <c r="C191" s="24"/>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row>
    <row r="192" spans="1:65" x14ac:dyDescent="0.25">
      <c r="A192" s="24"/>
      <c r="B192" s="24"/>
      <c r="C192" s="24"/>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row>
    <row r="193" spans="1:65" x14ac:dyDescent="0.25">
      <c r="A193" s="24"/>
      <c r="B193" s="24"/>
      <c r="C193" s="24"/>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row>
    <row r="194" spans="1:65" x14ac:dyDescent="0.25">
      <c r="A194" s="24"/>
      <c r="B194" s="24"/>
      <c r="C194" s="24"/>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row>
    <row r="195" spans="1:65" x14ac:dyDescent="0.25">
      <c r="A195" s="24"/>
      <c r="B195" s="24"/>
      <c r="C195" s="24"/>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row>
    <row r="196" spans="1:65" x14ac:dyDescent="0.25">
      <c r="A196" s="24"/>
      <c r="B196" s="24"/>
      <c r="C196" s="24"/>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row>
    <row r="197" spans="1:65" x14ac:dyDescent="0.25">
      <c r="A197" s="24"/>
      <c r="B197" s="24"/>
      <c r="C197" s="24"/>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row>
    <row r="198" spans="1:65" x14ac:dyDescent="0.25">
      <c r="A198" s="24"/>
      <c r="B198" s="24"/>
      <c r="C198" s="24"/>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row>
    <row r="199" spans="1:65" x14ac:dyDescent="0.25">
      <c r="A199" s="24"/>
      <c r="B199" s="24"/>
      <c r="C199" s="24"/>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row>
    <row r="200" spans="1:65" x14ac:dyDescent="0.25">
      <c r="A200" s="24"/>
      <c r="B200" s="24"/>
      <c r="C200" s="24"/>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row>
    <row r="201" spans="1:65" x14ac:dyDescent="0.25">
      <c r="A201" s="24"/>
      <c r="B201" s="24"/>
      <c r="C201" s="24"/>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row>
    <row r="202" spans="1:65" x14ac:dyDescent="0.25">
      <c r="A202" s="24"/>
      <c r="B202" s="24"/>
      <c r="C202" s="24"/>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row>
    <row r="203" spans="1:65" x14ac:dyDescent="0.25">
      <c r="A203" s="24"/>
      <c r="B203" s="24"/>
      <c r="C203" s="24"/>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row>
    <row r="204" spans="1:65" x14ac:dyDescent="0.25">
      <c r="A204" s="24"/>
      <c r="B204" s="24"/>
      <c r="C204" s="24"/>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row>
    <row r="205" spans="1:65" x14ac:dyDescent="0.25">
      <c r="A205" s="24"/>
      <c r="B205" s="24"/>
      <c r="C205" s="24"/>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row>
    <row r="206" spans="1:65" x14ac:dyDescent="0.25">
      <c r="A206" s="24"/>
      <c r="B206" s="24"/>
      <c r="C206" s="24"/>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row>
    <row r="207" spans="1:65" x14ac:dyDescent="0.25">
      <c r="A207" s="24"/>
      <c r="B207" s="24"/>
      <c r="C207" s="24"/>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row>
    <row r="208" spans="1:65" x14ac:dyDescent="0.25">
      <c r="A208" s="24"/>
      <c r="B208" s="24"/>
      <c r="C208" s="24"/>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row>
    <row r="209" spans="1:65" x14ac:dyDescent="0.25">
      <c r="A209" s="24"/>
      <c r="B209" s="24"/>
      <c r="C209" s="24"/>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row>
    <row r="210" spans="1:65" x14ac:dyDescent="0.25">
      <c r="A210" s="24"/>
      <c r="B210" s="24"/>
      <c r="C210" s="24"/>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row>
    <row r="211" spans="1:65" x14ac:dyDescent="0.25">
      <c r="A211" s="24"/>
      <c r="B211" s="24"/>
      <c r="C211" s="24"/>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row>
    <row r="212" spans="1:65" x14ac:dyDescent="0.25">
      <c r="A212" s="24"/>
      <c r="B212" s="24"/>
      <c r="C212" s="24"/>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row>
    <row r="213" spans="1:65" x14ac:dyDescent="0.25">
      <c r="A213" s="24"/>
      <c r="B213" s="24"/>
      <c r="C213" s="24"/>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row>
    <row r="214" spans="1:65" x14ac:dyDescent="0.25">
      <c r="A214" s="24"/>
      <c r="B214" s="24"/>
      <c r="C214" s="24"/>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row>
    <row r="215" spans="1:65" x14ac:dyDescent="0.25">
      <c r="A215" s="24"/>
      <c r="B215" s="24"/>
      <c r="C215" s="24"/>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row>
    <row r="216" spans="1:65" x14ac:dyDescent="0.25">
      <c r="A216" s="24"/>
      <c r="B216" s="24"/>
      <c r="C216" s="24"/>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row>
    <row r="217" spans="1:65" x14ac:dyDescent="0.25">
      <c r="A217" s="24"/>
      <c r="B217" s="24"/>
      <c r="C217" s="24"/>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row>
    <row r="218" spans="1:65" x14ac:dyDescent="0.25">
      <c r="A218" s="24"/>
      <c r="B218" s="24"/>
      <c r="C218" s="24"/>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row>
    <row r="219" spans="1:65" x14ac:dyDescent="0.25">
      <c r="A219" s="24"/>
      <c r="B219" s="24"/>
      <c r="C219" s="24"/>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row>
    <row r="220" spans="1:65" x14ac:dyDescent="0.25">
      <c r="A220" s="24"/>
      <c r="B220" s="24"/>
      <c r="C220" s="24"/>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row>
    <row r="221" spans="1:65" x14ac:dyDescent="0.25">
      <c r="A221" s="24"/>
      <c r="B221" s="24"/>
      <c r="C221" s="24"/>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row>
    <row r="222" spans="1:65" x14ac:dyDescent="0.25">
      <c r="A222" s="24"/>
      <c r="B222" s="24"/>
      <c r="C222" s="24"/>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row>
    <row r="223" spans="1:65" x14ac:dyDescent="0.25">
      <c r="A223" s="24"/>
      <c r="B223" s="24"/>
      <c r="C223" s="24"/>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row>
    <row r="224" spans="1:65" x14ac:dyDescent="0.25">
      <c r="A224" s="24"/>
      <c r="B224" s="24"/>
      <c r="C224" s="24"/>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row>
    <row r="225" spans="1:65" x14ac:dyDescent="0.25">
      <c r="A225" s="24"/>
      <c r="B225" s="24"/>
      <c r="C225" s="24"/>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row>
    <row r="226" spans="1:65" x14ac:dyDescent="0.25">
      <c r="A226" s="24"/>
      <c r="B226" s="24"/>
      <c r="C226" s="24"/>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row>
    <row r="227" spans="1:65" x14ac:dyDescent="0.25">
      <c r="A227" s="24"/>
      <c r="B227" s="24"/>
      <c r="C227" s="24"/>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row>
    <row r="228" spans="1:65" x14ac:dyDescent="0.25">
      <c r="A228" s="24"/>
      <c r="B228" s="24"/>
      <c r="C228" s="24"/>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row>
    <row r="229" spans="1:65" x14ac:dyDescent="0.25">
      <c r="A229" s="24"/>
      <c r="B229" s="24"/>
      <c r="C229" s="24"/>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row>
    <row r="230" spans="1:65" x14ac:dyDescent="0.25">
      <c r="A230" s="24"/>
      <c r="B230" s="24"/>
      <c r="C230" s="24"/>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row>
    <row r="231" spans="1:65" x14ac:dyDescent="0.25">
      <c r="A231" s="24"/>
      <c r="B231" s="24"/>
      <c r="C231" s="24"/>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row>
    <row r="232" spans="1:65" x14ac:dyDescent="0.25">
      <c r="A232" s="24"/>
      <c r="B232" s="24"/>
      <c r="C232" s="24"/>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row>
    <row r="233" spans="1:65" x14ac:dyDescent="0.25">
      <c r="A233" s="24"/>
      <c r="B233" s="24"/>
      <c r="C233" s="24"/>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row>
    <row r="234" spans="1:65" x14ac:dyDescent="0.25">
      <c r="A234" s="24"/>
      <c r="B234" s="24"/>
      <c r="C234" s="24"/>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row>
    <row r="235" spans="1:65" x14ac:dyDescent="0.25">
      <c r="A235" s="24"/>
      <c r="B235" s="24"/>
      <c r="C235" s="24"/>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row>
    <row r="236" spans="1:65" x14ac:dyDescent="0.25">
      <c r="A236" s="24"/>
      <c r="B236" s="24"/>
      <c r="C236" s="24"/>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row>
    <row r="237" spans="1:65" x14ac:dyDescent="0.25">
      <c r="A237" s="24"/>
      <c r="B237" s="24"/>
      <c r="C237" s="24"/>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row>
    <row r="238" spans="1:65" x14ac:dyDescent="0.25">
      <c r="A238" s="24"/>
      <c r="B238" s="24"/>
      <c r="C238" s="24"/>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row>
    <row r="239" spans="1:65" x14ac:dyDescent="0.25">
      <c r="A239" s="24"/>
      <c r="B239" s="24"/>
      <c r="C239" s="24"/>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row>
    <row r="240" spans="1:65" x14ac:dyDescent="0.25">
      <c r="A240" s="24"/>
      <c r="B240" s="24"/>
      <c r="C240" s="24"/>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row>
    <row r="241" spans="1:65" x14ac:dyDescent="0.25">
      <c r="A241" s="24"/>
      <c r="B241" s="24"/>
      <c r="C241" s="24"/>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row>
    <row r="242" spans="1:65" x14ac:dyDescent="0.25">
      <c r="A242" s="24"/>
      <c r="B242" s="24"/>
      <c r="C242" s="24"/>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row>
    <row r="243" spans="1:65" x14ac:dyDescent="0.25">
      <c r="A243" s="24"/>
      <c r="B243" s="24"/>
      <c r="C243" s="24"/>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row>
    <row r="244" spans="1:65" x14ac:dyDescent="0.25">
      <c r="A244" s="24"/>
      <c r="B244" s="24"/>
      <c r="C244" s="24"/>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row>
    <row r="245" spans="1:65" x14ac:dyDescent="0.25">
      <c r="A245" s="24"/>
      <c r="B245" s="24"/>
      <c r="C245" s="24"/>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row>
    <row r="246" spans="1:65" x14ac:dyDescent="0.25">
      <c r="A246" s="24"/>
      <c r="B246" s="24"/>
      <c r="C246" s="24"/>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row>
    <row r="247" spans="1:65" x14ac:dyDescent="0.25">
      <c r="A247" s="24"/>
      <c r="B247" s="24"/>
      <c r="C247" s="24"/>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row>
    <row r="248" spans="1:65" x14ac:dyDescent="0.25">
      <c r="A248" s="24"/>
      <c r="B248" s="24"/>
      <c r="C248" s="24"/>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row>
    <row r="249" spans="1:65" x14ac:dyDescent="0.25">
      <c r="A249" s="24"/>
      <c r="B249" s="24"/>
      <c r="C249" s="24"/>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row>
    <row r="250" spans="1:65" x14ac:dyDescent="0.25">
      <c r="A250" s="24"/>
      <c r="B250" s="24"/>
      <c r="C250" s="24"/>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row>
    <row r="251" spans="1:65" x14ac:dyDescent="0.25">
      <c r="A251" s="24"/>
      <c r="B251" s="24"/>
      <c r="C251" s="24"/>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row>
    <row r="252" spans="1:65" x14ac:dyDescent="0.25">
      <c r="A252" s="24"/>
      <c r="B252" s="24"/>
      <c r="C252" s="24"/>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row>
    <row r="253" spans="1:65" x14ac:dyDescent="0.25">
      <c r="A253" s="24"/>
      <c r="B253" s="24"/>
      <c r="C253" s="24"/>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row>
    <row r="254" spans="1:65" x14ac:dyDescent="0.25">
      <c r="A254" s="24"/>
      <c r="B254" s="24"/>
      <c r="C254" s="24"/>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row>
    <row r="255" spans="1:65" x14ac:dyDescent="0.25">
      <c r="A255" s="24"/>
      <c r="B255" s="24"/>
      <c r="C255" s="24"/>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row>
    <row r="256" spans="1:65" x14ac:dyDescent="0.25">
      <c r="A256" s="24"/>
      <c r="B256" s="24"/>
      <c r="C256" s="24"/>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row>
    <row r="257" spans="1:65" x14ac:dyDescent="0.25">
      <c r="A257" s="24"/>
      <c r="B257" s="24"/>
      <c r="C257" s="24"/>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row>
    <row r="258" spans="1:65" x14ac:dyDescent="0.25">
      <c r="A258" s="24"/>
      <c r="B258" s="24"/>
      <c r="C258" s="24"/>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row>
    <row r="259" spans="1:65" x14ac:dyDescent="0.25">
      <c r="A259" s="24"/>
      <c r="B259" s="24"/>
      <c r="C259" s="24"/>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row>
    <row r="260" spans="1:65" x14ac:dyDescent="0.25">
      <c r="A260" s="24"/>
      <c r="B260" s="24"/>
      <c r="C260" s="24"/>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row>
    <row r="261" spans="1:65" x14ac:dyDescent="0.25">
      <c r="A261" s="24"/>
      <c r="B261" s="24"/>
      <c r="C261" s="24"/>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row>
    <row r="262" spans="1:65" x14ac:dyDescent="0.25">
      <c r="A262" s="24"/>
      <c r="B262" s="24"/>
      <c r="C262" s="24"/>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row>
    <row r="263" spans="1:65" x14ac:dyDescent="0.25">
      <c r="A263" s="24"/>
      <c r="B263" s="24"/>
      <c r="C263" s="24"/>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row>
    <row r="264" spans="1:65" x14ac:dyDescent="0.25">
      <c r="A264" s="24"/>
      <c r="B264" s="24"/>
      <c r="C264" s="24"/>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row>
    <row r="265" spans="1:65" x14ac:dyDescent="0.25">
      <c r="A265" s="24"/>
      <c r="B265" s="24"/>
      <c r="C265" s="24"/>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row>
    <row r="266" spans="1:65" x14ac:dyDescent="0.25">
      <c r="A266" s="24"/>
      <c r="B266" s="24"/>
      <c r="C266" s="24"/>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row>
    <row r="267" spans="1:65" x14ac:dyDescent="0.25">
      <c r="A267" s="24"/>
      <c r="B267" s="24"/>
      <c r="C267" s="24"/>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row>
    <row r="268" spans="1:65" x14ac:dyDescent="0.25">
      <c r="A268" s="24"/>
      <c r="B268" s="24"/>
      <c r="C268" s="24"/>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row>
    <row r="269" spans="1:65" x14ac:dyDescent="0.25">
      <c r="A269" s="24"/>
      <c r="B269" s="24"/>
      <c r="C269" s="24"/>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row>
    <row r="270" spans="1:65" x14ac:dyDescent="0.25">
      <c r="A270" s="24"/>
      <c r="B270" s="24"/>
      <c r="C270" s="24"/>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row>
    <row r="271" spans="1:65" x14ac:dyDescent="0.25">
      <c r="A271" s="24"/>
      <c r="B271" s="24"/>
      <c r="C271" s="24"/>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row>
    <row r="272" spans="1:65" x14ac:dyDescent="0.25">
      <c r="A272" s="24"/>
      <c r="B272" s="24"/>
      <c r="C272" s="24"/>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row>
    <row r="273" spans="1:65" x14ac:dyDescent="0.25">
      <c r="A273" s="24"/>
      <c r="B273" s="24"/>
      <c r="C273" s="24"/>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row>
    <row r="274" spans="1:65" x14ac:dyDescent="0.25">
      <c r="A274" s="24"/>
      <c r="B274" s="24"/>
      <c r="C274" s="24"/>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row>
    <row r="275" spans="1:65" x14ac:dyDescent="0.25">
      <c r="A275" s="24"/>
      <c r="B275" s="24"/>
      <c r="C275" s="24"/>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row>
    <row r="276" spans="1:65" x14ac:dyDescent="0.25">
      <c r="A276" s="24"/>
      <c r="B276" s="24"/>
      <c r="C276" s="24"/>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row>
    <row r="277" spans="1:65" x14ac:dyDescent="0.25">
      <c r="A277" s="24"/>
      <c r="B277" s="24"/>
      <c r="C277" s="24"/>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row>
    <row r="278" spans="1:65" x14ac:dyDescent="0.25">
      <c r="A278" s="24"/>
      <c r="B278" s="24"/>
      <c r="C278" s="24"/>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row>
    <row r="279" spans="1:65" x14ac:dyDescent="0.25">
      <c r="A279" s="24"/>
      <c r="B279" s="24"/>
      <c r="C279" s="24"/>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row>
    <row r="280" spans="1:65" x14ac:dyDescent="0.25">
      <c r="A280" s="24"/>
      <c r="B280" s="24"/>
      <c r="C280" s="24"/>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row>
    <row r="281" spans="1:65" x14ac:dyDescent="0.25">
      <c r="A281" s="24"/>
      <c r="B281" s="24"/>
      <c r="C281" s="24"/>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row>
    <row r="282" spans="1:65" x14ac:dyDescent="0.25">
      <c r="A282" s="24"/>
      <c r="B282" s="24"/>
      <c r="C282" s="24"/>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row>
    <row r="283" spans="1:65" x14ac:dyDescent="0.25">
      <c r="A283" s="24"/>
      <c r="B283" s="24"/>
      <c r="C283" s="24"/>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row>
    <row r="284" spans="1:65" x14ac:dyDescent="0.25">
      <c r="A284" s="24"/>
      <c r="B284" s="24"/>
      <c r="C284" s="24"/>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row>
    <row r="285" spans="1:65" x14ac:dyDescent="0.25">
      <c r="A285" s="24"/>
      <c r="B285" s="24"/>
      <c r="C285" s="24"/>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row>
    <row r="286" spans="1:65" x14ac:dyDescent="0.25">
      <c r="A286" s="24"/>
      <c r="B286" s="24"/>
      <c r="C286" s="24"/>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row>
    <row r="287" spans="1:65" x14ac:dyDescent="0.25">
      <c r="A287" s="24"/>
      <c r="B287" s="24"/>
      <c r="C287" s="24"/>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row>
    <row r="288" spans="1:65" x14ac:dyDescent="0.25">
      <c r="A288" s="24"/>
      <c r="B288" s="24"/>
      <c r="C288" s="24"/>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row>
    <row r="289" spans="1:65" x14ac:dyDescent="0.25">
      <c r="A289" s="24"/>
      <c r="B289" s="24"/>
      <c r="C289" s="24"/>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row>
    <row r="290" spans="1:65" x14ac:dyDescent="0.25">
      <c r="A290" s="24"/>
      <c r="B290" s="24"/>
      <c r="C290" s="24"/>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row>
    <row r="291" spans="1:65" x14ac:dyDescent="0.25">
      <c r="A291" s="24"/>
      <c r="B291" s="24"/>
      <c r="C291" s="24"/>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row>
    <row r="292" spans="1:65" x14ac:dyDescent="0.25">
      <c r="A292" s="24"/>
      <c r="B292" s="24"/>
      <c r="C292" s="24"/>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row>
    <row r="293" spans="1:65" x14ac:dyDescent="0.25">
      <c r="A293" s="24"/>
      <c r="B293" s="24"/>
      <c r="C293" s="24"/>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row>
    <row r="294" spans="1:65" x14ac:dyDescent="0.25">
      <c r="A294" s="24"/>
      <c r="B294" s="24"/>
      <c r="C294" s="24"/>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row>
    <row r="295" spans="1:65" x14ac:dyDescent="0.25">
      <c r="A295" s="24"/>
      <c r="B295" s="24"/>
      <c r="C295" s="24"/>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row>
    <row r="296" spans="1:65" x14ac:dyDescent="0.25">
      <c r="A296" s="24"/>
      <c r="B296" s="24"/>
      <c r="C296" s="24"/>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row>
    <row r="297" spans="1:65" x14ac:dyDescent="0.25">
      <c r="A297" s="24"/>
      <c r="B297" s="24"/>
      <c r="C297" s="24"/>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row>
    <row r="298" spans="1:65" x14ac:dyDescent="0.25">
      <c r="A298" s="24"/>
      <c r="B298" s="24"/>
      <c r="C298" s="24"/>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row>
    <row r="299" spans="1:65" x14ac:dyDescent="0.25">
      <c r="A299" s="24"/>
      <c r="B299" s="24"/>
      <c r="C299" s="24"/>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row>
    <row r="300" spans="1:65" x14ac:dyDescent="0.25">
      <c r="A300" s="24"/>
      <c r="B300" s="24"/>
      <c r="C300" s="24"/>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row>
    <row r="301" spans="1:65" x14ac:dyDescent="0.25">
      <c r="A301" s="24"/>
      <c r="B301" s="24"/>
      <c r="C301" s="24"/>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row>
    <row r="302" spans="1:65" x14ac:dyDescent="0.25">
      <c r="A302" s="24"/>
      <c r="B302" s="24"/>
      <c r="C302" s="24"/>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row>
    <row r="303" spans="1:65" x14ac:dyDescent="0.25">
      <c r="A303" s="24"/>
      <c r="B303" s="24"/>
      <c r="C303" s="24"/>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row>
    <row r="304" spans="1:65" x14ac:dyDescent="0.25">
      <c r="A304" s="24"/>
      <c r="B304" s="24"/>
      <c r="C304" s="24"/>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row>
    <row r="305" spans="1:65" x14ac:dyDescent="0.25">
      <c r="A305" s="24"/>
      <c r="B305" s="24"/>
      <c r="C305" s="24"/>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row>
    <row r="306" spans="1:65" x14ac:dyDescent="0.25">
      <c r="A306" s="24"/>
      <c r="B306" s="24"/>
      <c r="C306" s="24"/>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row>
    <row r="307" spans="1:65" x14ac:dyDescent="0.25">
      <c r="A307" s="24"/>
      <c r="B307" s="24"/>
      <c r="C307" s="24"/>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row>
    <row r="308" spans="1:65" x14ac:dyDescent="0.25">
      <c r="A308" s="24"/>
      <c r="B308" s="24"/>
      <c r="C308" s="24"/>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row>
    <row r="309" spans="1:65" x14ac:dyDescent="0.25">
      <c r="A309" s="24"/>
      <c r="B309" s="24"/>
      <c r="C309" s="24"/>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row>
    <row r="310" spans="1:65" x14ac:dyDescent="0.25">
      <c r="A310" s="24"/>
      <c r="B310" s="24"/>
      <c r="C310" s="24"/>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row>
    <row r="311" spans="1:65" x14ac:dyDescent="0.25">
      <c r="A311" s="24"/>
      <c r="B311" s="24"/>
      <c r="C311" s="24"/>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row>
    <row r="312" spans="1:65" x14ac:dyDescent="0.25">
      <c r="A312" s="24"/>
      <c r="B312" s="24"/>
      <c r="C312" s="24"/>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row>
    <row r="313" spans="1:65" x14ac:dyDescent="0.25">
      <c r="A313" s="24"/>
      <c r="B313" s="24"/>
      <c r="C313" s="24"/>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row>
    <row r="314" spans="1:65" x14ac:dyDescent="0.25">
      <c r="A314" s="24"/>
      <c r="B314" s="24"/>
      <c r="C314" s="24"/>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row>
    <row r="315" spans="1:65" x14ac:dyDescent="0.25">
      <c r="A315" s="24"/>
      <c r="B315" s="24"/>
      <c r="C315" s="24"/>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row>
    <row r="316" spans="1:65" x14ac:dyDescent="0.25">
      <c r="A316" s="24"/>
      <c r="B316" s="24"/>
      <c r="C316" s="24"/>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row>
    <row r="317" spans="1:65" x14ac:dyDescent="0.25">
      <c r="A317" s="24"/>
      <c r="B317" s="24"/>
      <c r="C317" s="24"/>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row>
    <row r="318" spans="1:65" x14ac:dyDescent="0.25">
      <c r="A318" s="24"/>
      <c r="B318" s="24"/>
      <c r="C318" s="24"/>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row>
    <row r="319" spans="1:65" x14ac:dyDescent="0.25">
      <c r="A319" s="24"/>
      <c r="B319" s="24"/>
      <c r="C319" s="24"/>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row>
    <row r="320" spans="1:65" x14ac:dyDescent="0.25">
      <c r="A320" s="24"/>
      <c r="B320" s="24"/>
      <c r="C320" s="24"/>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row>
    <row r="321" spans="1:65" x14ac:dyDescent="0.25">
      <c r="A321" s="24"/>
      <c r="B321" s="24"/>
      <c r="C321" s="24"/>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row>
    <row r="322" spans="1:65" x14ac:dyDescent="0.25">
      <c r="A322" s="24"/>
      <c r="B322" s="24"/>
      <c r="C322" s="24"/>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row>
    <row r="323" spans="1:65" x14ac:dyDescent="0.25">
      <c r="A323" s="24"/>
      <c r="B323" s="24"/>
      <c r="C323" s="24"/>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row>
    <row r="324" spans="1:65" x14ac:dyDescent="0.25">
      <c r="A324" s="24"/>
      <c r="B324" s="24"/>
      <c r="C324" s="24"/>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row>
    <row r="325" spans="1:65" x14ac:dyDescent="0.25">
      <c r="A325" s="24"/>
      <c r="B325" s="24"/>
      <c r="C325" s="24"/>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row>
    <row r="326" spans="1:65" x14ac:dyDescent="0.25">
      <c r="A326" s="24"/>
      <c r="B326" s="24"/>
      <c r="C326" s="24"/>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row>
    <row r="327" spans="1:65" x14ac:dyDescent="0.25">
      <c r="A327" s="24"/>
      <c r="B327" s="24"/>
      <c r="C327" s="24"/>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row>
    <row r="328" spans="1:65" x14ac:dyDescent="0.25">
      <c r="A328" s="24"/>
      <c r="B328" s="24"/>
      <c r="C328" s="24"/>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row>
    <row r="329" spans="1:65" x14ac:dyDescent="0.25">
      <c r="A329" s="24"/>
      <c r="B329" s="24"/>
      <c r="C329" s="24"/>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row>
    <row r="330" spans="1:65" x14ac:dyDescent="0.25">
      <c r="A330" s="24"/>
      <c r="B330" s="24"/>
      <c r="C330" s="24"/>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row>
    <row r="331" spans="1:65" x14ac:dyDescent="0.25">
      <c r="A331" s="24"/>
      <c r="B331" s="24"/>
      <c r="C331" s="24"/>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row>
    <row r="332" spans="1:65" x14ac:dyDescent="0.25">
      <c r="A332" s="24"/>
      <c r="B332" s="24"/>
      <c r="C332" s="24"/>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row>
    <row r="333" spans="1:65" x14ac:dyDescent="0.25">
      <c r="A333" s="24"/>
      <c r="B333" s="24"/>
      <c r="C333" s="24"/>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row>
    <row r="334" spans="1:65" x14ac:dyDescent="0.25">
      <c r="A334" s="24"/>
      <c r="B334" s="24"/>
      <c r="C334" s="24"/>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row>
    <row r="335" spans="1:65" x14ac:dyDescent="0.25">
      <c r="A335" s="24"/>
      <c r="B335" s="24"/>
      <c r="C335" s="24"/>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row>
    <row r="336" spans="1:65" x14ac:dyDescent="0.25">
      <c r="A336" s="24"/>
      <c r="B336" s="24"/>
      <c r="C336" s="24"/>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row>
    <row r="337" spans="1:65" x14ac:dyDescent="0.25">
      <c r="A337" s="24"/>
      <c r="B337" s="24"/>
      <c r="C337" s="24"/>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row>
    <row r="338" spans="1:65" x14ac:dyDescent="0.25">
      <c r="A338" s="24"/>
      <c r="B338" s="24"/>
      <c r="C338" s="24"/>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row>
    <row r="339" spans="1:65" x14ac:dyDescent="0.25">
      <c r="A339" s="24"/>
      <c r="B339" s="24"/>
      <c r="C339" s="24"/>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row>
    <row r="340" spans="1:65" x14ac:dyDescent="0.25">
      <c r="A340" s="24"/>
      <c r="B340" s="24"/>
      <c r="C340" s="24"/>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row>
    <row r="341" spans="1:65" x14ac:dyDescent="0.25">
      <c r="A341" s="24"/>
      <c r="B341" s="24"/>
      <c r="C341" s="24"/>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row>
    <row r="342" spans="1:65" x14ac:dyDescent="0.25">
      <c r="A342" s="24"/>
      <c r="B342" s="24"/>
      <c r="C342" s="24"/>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row>
    <row r="343" spans="1:65" x14ac:dyDescent="0.25">
      <c r="A343" s="24"/>
      <c r="B343" s="24"/>
      <c r="C343" s="24"/>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row>
    <row r="344" spans="1:65" x14ac:dyDescent="0.25">
      <c r="A344" s="24"/>
      <c r="B344" s="24"/>
      <c r="C344" s="24"/>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row>
    <row r="345" spans="1:65" x14ac:dyDescent="0.25">
      <c r="A345" s="24"/>
      <c r="B345" s="24"/>
      <c r="C345" s="24"/>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row>
    <row r="346" spans="1:65" x14ac:dyDescent="0.25">
      <c r="A346" s="24"/>
      <c r="B346" s="24"/>
      <c r="C346" s="24"/>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row>
    <row r="347" spans="1:65" x14ac:dyDescent="0.25">
      <c r="A347" s="24"/>
      <c r="B347" s="24"/>
      <c r="C347" s="24"/>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row>
    <row r="348" spans="1:65" x14ac:dyDescent="0.25">
      <c r="A348" s="24"/>
      <c r="B348" s="24"/>
      <c r="C348" s="24"/>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row>
    <row r="349" spans="1:65" x14ac:dyDescent="0.25">
      <c r="A349" s="24"/>
      <c r="B349" s="24"/>
      <c r="C349" s="24"/>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row>
    <row r="350" spans="1:65" x14ac:dyDescent="0.25">
      <c r="A350" s="24"/>
      <c r="B350" s="24"/>
      <c r="C350" s="24"/>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row>
    <row r="351" spans="1:65" x14ac:dyDescent="0.25">
      <c r="A351" s="24"/>
      <c r="B351" s="24"/>
      <c r="C351" s="24"/>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row>
    <row r="352" spans="1:65" x14ac:dyDescent="0.25">
      <c r="A352" s="24"/>
      <c r="B352" s="24"/>
      <c r="C352" s="24"/>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row>
    <row r="353" spans="1:65" x14ac:dyDescent="0.25">
      <c r="A353" s="24"/>
      <c r="B353" s="24"/>
      <c r="C353" s="24"/>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row>
    <row r="354" spans="1:65" x14ac:dyDescent="0.25">
      <c r="A354" s="24"/>
      <c r="B354" s="24"/>
      <c r="C354" s="24"/>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row>
    <row r="355" spans="1:65" x14ac:dyDescent="0.25">
      <c r="A355" s="24"/>
      <c r="B355" s="24"/>
      <c r="C355" s="24"/>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row>
    <row r="356" spans="1:65" x14ac:dyDescent="0.25">
      <c r="A356" s="24"/>
      <c r="B356" s="24"/>
      <c r="C356" s="24"/>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row>
    <row r="357" spans="1:65" x14ac:dyDescent="0.25">
      <c r="A357" s="24"/>
      <c r="B357" s="24"/>
      <c r="C357" s="24"/>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row>
    <row r="358" spans="1:65" x14ac:dyDescent="0.25">
      <c r="A358" s="24"/>
      <c r="B358" s="24"/>
      <c r="C358" s="24"/>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row>
    <row r="359" spans="1:65" x14ac:dyDescent="0.25">
      <c r="A359" s="24"/>
      <c r="B359" s="24"/>
      <c r="C359" s="24"/>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row>
    <row r="360" spans="1:65" x14ac:dyDescent="0.25">
      <c r="A360" s="24"/>
      <c r="B360" s="24"/>
      <c r="C360" s="24"/>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row>
    <row r="361" spans="1:65" x14ac:dyDescent="0.25">
      <c r="A361" s="24"/>
      <c r="B361" s="24"/>
      <c r="C361" s="24"/>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row>
    <row r="362" spans="1:65" x14ac:dyDescent="0.25">
      <c r="A362" s="24"/>
      <c r="B362" s="24"/>
      <c r="C362" s="24"/>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row>
    <row r="363" spans="1:65" x14ac:dyDescent="0.25">
      <c r="A363" s="24"/>
      <c r="B363" s="24"/>
      <c r="C363" s="24"/>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row>
    <row r="364" spans="1:65" x14ac:dyDescent="0.25">
      <c r="A364" s="24"/>
      <c r="B364" s="24"/>
      <c r="C364" s="24"/>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row>
    <row r="365" spans="1:65" x14ac:dyDescent="0.25">
      <c r="A365" s="24"/>
      <c r="B365" s="24"/>
      <c r="C365" s="24"/>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c r="BM365" s="23"/>
    </row>
    <row r="366" spans="1:65" x14ac:dyDescent="0.25">
      <c r="A366" s="24"/>
      <c r="B366" s="24"/>
      <c r="C366" s="24"/>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row>
    <row r="367" spans="1:65" x14ac:dyDescent="0.25">
      <c r="A367" s="24"/>
      <c r="B367" s="24"/>
      <c r="C367" s="24"/>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row>
    <row r="368" spans="1:65" x14ac:dyDescent="0.25">
      <c r="A368" s="24"/>
      <c r="B368" s="24"/>
      <c r="C368" s="24"/>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row>
    <row r="369" spans="1:65" x14ac:dyDescent="0.25">
      <c r="A369" s="24"/>
      <c r="B369" s="24"/>
      <c r="C369" s="24"/>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c r="BM369" s="23"/>
    </row>
    <row r="370" spans="1:65" x14ac:dyDescent="0.25">
      <c r="A370" s="24"/>
      <c r="B370" s="24"/>
      <c r="C370" s="24"/>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row>
    <row r="371" spans="1:65" x14ac:dyDescent="0.25">
      <c r="A371" s="24"/>
      <c r="B371" s="24"/>
      <c r="C371" s="24"/>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row>
    <row r="372" spans="1:65" x14ac:dyDescent="0.25">
      <c r="A372" s="24"/>
      <c r="B372" s="24"/>
      <c r="C372" s="24"/>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row>
    <row r="373" spans="1:65" x14ac:dyDescent="0.25">
      <c r="A373" s="24"/>
      <c r="B373" s="24"/>
      <c r="C373" s="24"/>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row>
    <row r="374" spans="1:65" x14ac:dyDescent="0.25">
      <c r="A374" s="24"/>
      <c r="B374" s="24"/>
      <c r="C374" s="24"/>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row>
    <row r="375" spans="1:65" x14ac:dyDescent="0.25">
      <c r="A375" s="24"/>
      <c r="B375" s="24"/>
      <c r="C375" s="24"/>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row>
    <row r="376" spans="1:65" x14ac:dyDescent="0.25">
      <c r="A376" s="24"/>
      <c r="B376" s="24"/>
      <c r="C376" s="24"/>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row>
    <row r="377" spans="1:65" x14ac:dyDescent="0.25">
      <c r="A377" s="24"/>
      <c r="B377" s="24"/>
      <c r="C377" s="24"/>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row>
    <row r="378" spans="1:65" x14ac:dyDescent="0.25">
      <c r="A378" s="24"/>
      <c r="B378" s="24"/>
      <c r="C378" s="24"/>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row>
    <row r="379" spans="1:65" x14ac:dyDescent="0.25">
      <c r="A379" s="24"/>
      <c r="B379" s="24"/>
      <c r="C379" s="24"/>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row>
    <row r="380" spans="1:65" x14ac:dyDescent="0.25">
      <c r="A380" s="24"/>
      <c r="B380" s="24"/>
      <c r="C380" s="24"/>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row>
    <row r="381" spans="1:65" x14ac:dyDescent="0.25">
      <c r="A381" s="24"/>
      <c r="B381" s="24"/>
      <c r="C381" s="24"/>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row>
    <row r="382" spans="1:65" x14ac:dyDescent="0.25">
      <c r="A382" s="24"/>
      <c r="B382" s="24"/>
      <c r="C382" s="24"/>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row>
    <row r="383" spans="1:65" x14ac:dyDescent="0.25">
      <c r="A383" s="24"/>
      <c r="B383" s="24"/>
      <c r="C383" s="24"/>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row>
    <row r="384" spans="1:65" x14ac:dyDescent="0.25">
      <c r="A384" s="24"/>
      <c r="B384" s="24"/>
      <c r="C384" s="24"/>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row>
    <row r="385" spans="1:65" x14ac:dyDescent="0.25">
      <c r="A385" s="24"/>
      <c r="B385" s="24"/>
      <c r="C385" s="24"/>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row>
    <row r="386" spans="1:65" x14ac:dyDescent="0.25">
      <c r="A386" s="24"/>
      <c r="B386" s="24"/>
      <c r="C386" s="24"/>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row>
    <row r="387" spans="1:65" x14ac:dyDescent="0.25">
      <c r="A387" s="24"/>
      <c r="B387" s="24"/>
      <c r="C387" s="24"/>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row>
    <row r="388" spans="1:65" x14ac:dyDescent="0.25">
      <c r="A388" s="24"/>
      <c r="B388" s="24"/>
      <c r="C388" s="24"/>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row>
    <row r="389" spans="1:65" x14ac:dyDescent="0.25">
      <c r="A389" s="24"/>
      <c r="B389" s="24"/>
      <c r="C389" s="24"/>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row>
    <row r="390" spans="1:65" x14ac:dyDescent="0.25">
      <c r="A390" s="24"/>
      <c r="B390" s="24"/>
      <c r="C390" s="24"/>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row>
    <row r="391" spans="1:65" x14ac:dyDescent="0.25">
      <c r="A391" s="24"/>
      <c r="B391" s="24"/>
      <c r="C391" s="24"/>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row>
    <row r="392" spans="1:65" x14ac:dyDescent="0.25">
      <c r="A392" s="24"/>
      <c r="B392" s="24"/>
      <c r="C392" s="24"/>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row>
    <row r="393" spans="1:65" x14ac:dyDescent="0.25">
      <c r="A393" s="24"/>
      <c r="B393" s="24"/>
      <c r="C393" s="24"/>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row>
    <row r="394" spans="1:65" x14ac:dyDescent="0.25">
      <c r="A394" s="24"/>
      <c r="B394" s="24"/>
      <c r="C394" s="24"/>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row>
    <row r="395" spans="1:65" x14ac:dyDescent="0.25">
      <c r="A395" s="24"/>
      <c r="B395" s="24"/>
      <c r="C395" s="24"/>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row>
    <row r="396" spans="1:65" x14ac:dyDescent="0.25">
      <c r="A396" s="24"/>
      <c r="B396" s="24"/>
      <c r="C396" s="24"/>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row>
    <row r="397" spans="1:65" x14ac:dyDescent="0.25">
      <c r="A397" s="24"/>
      <c r="B397" s="24"/>
      <c r="C397" s="24"/>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row>
    <row r="398" spans="1:65" x14ac:dyDescent="0.25">
      <c r="A398" s="24"/>
      <c r="B398" s="24"/>
      <c r="C398" s="24"/>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row>
    <row r="399" spans="1:65" x14ac:dyDescent="0.25">
      <c r="A399" s="24"/>
      <c r="B399" s="24"/>
      <c r="C399" s="24"/>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row>
    <row r="400" spans="1:65" x14ac:dyDescent="0.25">
      <c r="A400" s="24"/>
      <c r="B400" s="24"/>
      <c r="C400" s="24"/>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row>
    <row r="401" spans="1:65" x14ac:dyDescent="0.25">
      <c r="A401" s="24"/>
      <c r="B401" s="24"/>
      <c r="C401" s="24"/>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row>
    <row r="402" spans="1:65" x14ac:dyDescent="0.25">
      <c r="A402" s="24"/>
      <c r="B402" s="24"/>
      <c r="C402" s="24"/>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row>
    <row r="403" spans="1:65" x14ac:dyDescent="0.25">
      <c r="A403" s="24"/>
      <c r="B403" s="24"/>
      <c r="C403" s="24"/>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row>
    <row r="404" spans="1:65" x14ac:dyDescent="0.25">
      <c r="A404" s="24"/>
      <c r="B404" s="24"/>
      <c r="C404" s="24"/>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row>
    <row r="405" spans="1:65" x14ac:dyDescent="0.25">
      <c r="A405" s="24"/>
      <c r="B405" s="24"/>
      <c r="C405" s="24"/>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row>
    <row r="406" spans="1:65" x14ac:dyDescent="0.25">
      <c r="A406" s="24"/>
      <c r="B406" s="24"/>
      <c r="C406" s="24"/>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row>
    <row r="407" spans="1:65" x14ac:dyDescent="0.25">
      <c r="A407" s="24"/>
      <c r="B407" s="24"/>
      <c r="C407" s="24"/>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row>
    <row r="408" spans="1:65" x14ac:dyDescent="0.25">
      <c r="A408" s="24"/>
      <c r="B408" s="24"/>
      <c r="C408" s="24"/>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row>
    <row r="409" spans="1:65" x14ac:dyDescent="0.25">
      <c r="A409" s="24"/>
      <c r="B409" s="24"/>
      <c r="C409" s="24"/>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row>
    <row r="410" spans="1:65" x14ac:dyDescent="0.25">
      <c r="A410" s="24"/>
      <c r="B410" s="24"/>
      <c r="C410" s="24"/>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c r="BM410" s="23"/>
    </row>
    <row r="411" spans="1:65" x14ac:dyDescent="0.25">
      <c r="A411" s="24"/>
      <c r="B411" s="24"/>
      <c r="C411" s="24"/>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c r="BM411" s="23"/>
    </row>
    <row r="412" spans="1:65" x14ac:dyDescent="0.25">
      <c r="A412" s="24"/>
      <c r="B412" s="24"/>
      <c r="C412" s="24"/>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row>
    <row r="413" spans="1:65" x14ac:dyDescent="0.25">
      <c r="A413" s="24"/>
      <c r="B413" s="24"/>
      <c r="C413" s="24"/>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c r="BM413" s="23"/>
    </row>
    <row r="414" spans="1:65" x14ac:dyDescent="0.25">
      <c r="A414" s="24"/>
      <c r="B414" s="24"/>
      <c r="C414" s="24"/>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row>
    <row r="415" spans="1:65" x14ac:dyDescent="0.25">
      <c r="A415" s="24"/>
      <c r="B415" s="24"/>
      <c r="C415" s="24"/>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c r="BM415" s="23"/>
    </row>
    <row r="416" spans="1:65" x14ac:dyDescent="0.25">
      <c r="A416" s="24"/>
      <c r="B416" s="24"/>
      <c r="C416" s="24"/>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c r="BM416" s="23"/>
    </row>
    <row r="417" spans="1:65" x14ac:dyDescent="0.25">
      <c r="A417" s="24"/>
      <c r="B417" s="24"/>
      <c r="C417" s="24"/>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row>
    <row r="418" spans="1:65" x14ac:dyDescent="0.25">
      <c r="A418" s="24"/>
      <c r="B418" s="24"/>
      <c r="C418" s="24"/>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row>
    <row r="419" spans="1:65" x14ac:dyDescent="0.25">
      <c r="A419" s="24"/>
      <c r="B419" s="24"/>
      <c r="C419" s="24"/>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row>
    <row r="420" spans="1:65" x14ac:dyDescent="0.25">
      <c r="A420" s="24"/>
      <c r="B420" s="24"/>
      <c r="C420" s="24"/>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row>
    <row r="421" spans="1:65" x14ac:dyDescent="0.25">
      <c r="A421" s="24"/>
      <c r="B421" s="24"/>
      <c r="C421" s="24"/>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row>
    <row r="422" spans="1:65" x14ac:dyDescent="0.25">
      <c r="A422" s="24"/>
      <c r="B422" s="24"/>
      <c r="C422" s="24"/>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row>
    <row r="423" spans="1:65" x14ac:dyDescent="0.25">
      <c r="A423" s="24"/>
      <c r="B423" s="24"/>
      <c r="C423" s="24"/>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row>
    <row r="424" spans="1:65" x14ac:dyDescent="0.25">
      <c r="A424" s="24"/>
      <c r="B424" s="24"/>
      <c r="C424" s="24"/>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row>
    <row r="425" spans="1:65" x14ac:dyDescent="0.25">
      <c r="A425" s="24"/>
      <c r="B425" s="24"/>
      <c r="C425" s="24"/>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row>
    <row r="426" spans="1:65" x14ac:dyDescent="0.25">
      <c r="A426" s="24"/>
      <c r="B426" s="24"/>
      <c r="C426" s="24"/>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row>
    <row r="427" spans="1:65" x14ac:dyDescent="0.25">
      <c r="A427" s="24"/>
      <c r="B427" s="24"/>
      <c r="C427" s="24"/>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row>
    <row r="428" spans="1:65" x14ac:dyDescent="0.25">
      <c r="A428" s="24"/>
      <c r="B428" s="24"/>
      <c r="C428" s="24"/>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row>
    <row r="429" spans="1:65" x14ac:dyDescent="0.25">
      <c r="A429" s="24"/>
      <c r="B429" s="24"/>
      <c r="C429" s="24"/>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c r="BM429" s="23"/>
    </row>
    <row r="430" spans="1:65" x14ac:dyDescent="0.25">
      <c r="A430" s="24"/>
      <c r="B430" s="24"/>
      <c r="C430" s="24"/>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row>
    <row r="431" spans="1:65" x14ac:dyDescent="0.25">
      <c r="A431" s="24"/>
      <c r="B431" s="24"/>
      <c r="C431" s="24"/>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c r="BM431" s="23"/>
    </row>
    <row r="432" spans="1:65" x14ac:dyDescent="0.25">
      <c r="A432" s="24"/>
      <c r="B432" s="24"/>
      <c r="C432" s="24"/>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c r="BM432" s="23"/>
    </row>
    <row r="433" spans="1:65" x14ac:dyDescent="0.25">
      <c r="A433" s="24"/>
      <c r="B433" s="24"/>
      <c r="C433" s="24"/>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c r="BM433" s="23"/>
    </row>
    <row r="434" spans="1:65" x14ac:dyDescent="0.25">
      <c r="A434" s="24"/>
      <c r="B434" s="24"/>
      <c r="C434" s="24"/>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c r="BM434" s="23"/>
    </row>
    <row r="435" spans="1:65" x14ac:dyDescent="0.25">
      <c r="A435" s="24"/>
      <c r="B435" s="24"/>
      <c r="C435" s="24"/>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c r="BM435" s="23"/>
    </row>
    <row r="436" spans="1:65" x14ac:dyDescent="0.25">
      <c r="A436" s="24"/>
      <c r="B436" s="24"/>
      <c r="C436" s="24"/>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row>
    <row r="437" spans="1:65" x14ac:dyDescent="0.25">
      <c r="A437" s="24"/>
      <c r="B437" s="24"/>
      <c r="C437" s="24"/>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row>
    <row r="438" spans="1:65" x14ac:dyDescent="0.25">
      <c r="A438" s="24"/>
      <c r="B438" s="24"/>
      <c r="C438" s="24"/>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c r="BM438" s="23"/>
    </row>
    <row r="439" spans="1:65" x14ac:dyDescent="0.25">
      <c r="A439" s="24"/>
      <c r="B439" s="24"/>
      <c r="C439" s="24"/>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row>
    <row r="440" spans="1:65" x14ac:dyDescent="0.25">
      <c r="A440" s="24"/>
      <c r="B440" s="24"/>
      <c r="C440" s="24"/>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c r="BM440" s="23"/>
    </row>
    <row r="441" spans="1:65" x14ac:dyDescent="0.25">
      <c r="A441" s="24"/>
      <c r="B441" s="24"/>
      <c r="C441" s="24"/>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c r="BM441" s="23"/>
    </row>
    <row r="442" spans="1:65" x14ac:dyDescent="0.25">
      <c r="A442" s="24"/>
      <c r="B442" s="24"/>
      <c r="C442" s="24"/>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c r="BM442" s="23"/>
    </row>
    <row r="443" spans="1:65" x14ac:dyDescent="0.25">
      <c r="A443" s="24"/>
      <c r="B443" s="24"/>
      <c r="C443" s="24"/>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c r="BM443" s="23"/>
    </row>
    <row r="444" spans="1:65" x14ac:dyDescent="0.25">
      <c r="A444" s="24"/>
      <c r="B444" s="24"/>
      <c r="C444" s="24"/>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row>
    <row r="445" spans="1:65" x14ac:dyDescent="0.25">
      <c r="A445" s="24"/>
      <c r="B445" s="24"/>
      <c r="C445" s="24"/>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c r="BM445" s="23"/>
    </row>
    <row r="446" spans="1:65" x14ac:dyDescent="0.25">
      <c r="A446" s="24"/>
      <c r="B446" s="24"/>
      <c r="C446" s="24"/>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row>
    <row r="447" spans="1:65" x14ac:dyDescent="0.25">
      <c r="A447" s="24"/>
      <c r="B447" s="24"/>
      <c r="C447" s="24"/>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row>
    <row r="448" spans="1:65" x14ac:dyDescent="0.25">
      <c r="A448" s="24"/>
      <c r="B448" s="24"/>
      <c r="C448" s="24"/>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row>
    <row r="449" spans="1:65" x14ac:dyDescent="0.25">
      <c r="A449" s="24"/>
      <c r="B449" s="24"/>
      <c r="C449" s="24"/>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c r="BM449" s="23"/>
    </row>
    <row r="450" spans="1:65" x14ac:dyDescent="0.25">
      <c r="A450" s="24"/>
      <c r="B450" s="24"/>
      <c r="C450" s="24"/>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row>
    <row r="451" spans="1:65" x14ac:dyDescent="0.25">
      <c r="A451" s="24"/>
      <c r="B451" s="24"/>
      <c r="C451" s="24"/>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row>
    <row r="452" spans="1:65" x14ac:dyDescent="0.25">
      <c r="A452" s="24"/>
      <c r="B452" s="24"/>
      <c r="C452" s="24"/>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c r="BM452" s="23"/>
    </row>
    <row r="453" spans="1:65" x14ac:dyDescent="0.25">
      <c r="A453" s="24"/>
      <c r="B453" s="24"/>
      <c r="C453" s="24"/>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c r="BM453" s="23"/>
    </row>
    <row r="454" spans="1:65" x14ac:dyDescent="0.25">
      <c r="A454" s="24"/>
      <c r="B454" s="24"/>
      <c r="C454" s="24"/>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row>
    <row r="455" spans="1:65" x14ac:dyDescent="0.25">
      <c r="A455" s="24"/>
      <c r="B455" s="24"/>
      <c r="C455" s="24"/>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row>
    <row r="456" spans="1:65" x14ac:dyDescent="0.25">
      <c r="A456" s="24"/>
      <c r="B456" s="24"/>
      <c r="C456" s="24"/>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row>
    <row r="457" spans="1:65" x14ac:dyDescent="0.25">
      <c r="A457" s="24"/>
      <c r="B457" s="24"/>
      <c r="C457" s="24"/>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row>
    <row r="458" spans="1:65" x14ac:dyDescent="0.25">
      <c r="A458" s="24"/>
      <c r="B458" s="24"/>
      <c r="C458" s="24"/>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row>
    <row r="459" spans="1:65" x14ac:dyDescent="0.25">
      <c r="A459" s="24"/>
      <c r="B459" s="24"/>
      <c r="C459" s="24"/>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row>
    <row r="460" spans="1:65" x14ac:dyDescent="0.25">
      <c r="A460" s="24"/>
      <c r="B460" s="24"/>
      <c r="C460" s="24"/>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row>
    <row r="461" spans="1:65" x14ac:dyDescent="0.25">
      <c r="A461" s="24"/>
      <c r="B461" s="24"/>
      <c r="C461" s="24"/>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row>
    <row r="462" spans="1:65" x14ac:dyDescent="0.25">
      <c r="A462" s="24"/>
      <c r="B462" s="24"/>
      <c r="C462" s="24"/>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row>
    <row r="463" spans="1:65" x14ac:dyDescent="0.25">
      <c r="A463" s="24"/>
      <c r="B463" s="24"/>
      <c r="C463" s="24"/>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row>
    <row r="464" spans="1:65" x14ac:dyDescent="0.25">
      <c r="A464" s="24"/>
      <c r="B464" s="24"/>
      <c r="C464" s="24"/>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row>
    <row r="465" spans="1:65" x14ac:dyDescent="0.25">
      <c r="A465" s="24"/>
      <c r="B465" s="24"/>
      <c r="C465" s="24"/>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c r="BM465" s="23"/>
    </row>
    <row r="466" spans="1:65" x14ac:dyDescent="0.25">
      <c r="A466" s="24"/>
      <c r="B466" s="24"/>
      <c r="C466" s="24"/>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row>
    <row r="467" spans="1:65" x14ac:dyDescent="0.25">
      <c r="A467" s="24"/>
      <c r="B467" s="24"/>
      <c r="C467" s="24"/>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row>
    <row r="468" spans="1:65" x14ac:dyDescent="0.25">
      <c r="A468" s="24"/>
      <c r="B468" s="24"/>
      <c r="C468" s="24"/>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row>
    <row r="469" spans="1:65" x14ac:dyDescent="0.25">
      <c r="A469" s="24"/>
      <c r="B469" s="24"/>
      <c r="C469" s="24"/>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c r="BM469" s="23"/>
    </row>
    <row r="470" spans="1:65" x14ac:dyDescent="0.25">
      <c r="A470" s="24"/>
      <c r="B470" s="24"/>
      <c r="C470" s="24"/>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row>
    <row r="471" spans="1:65" x14ac:dyDescent="0.25">
      <c r="A471" s="24"/>
      <c r="B471" s="24"/>
      <c r="C471" s="24"/>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c r="BM471" s="23"/>
    </row>
    <row r="472" spans="1:65" x14ac:dyDescent="0.25">
      <c r="A472" s="24"/>
      <c r="B472" s="24"/>
      <c r="C472" s="24"/>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row>
    <row r="473" spans="1:65" x14ac:dyDescent="0.25">
      <c r="A473" s="24"/>
      <c r="B473" s="24"/>
      <c r="C473" s="24"/>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row>
    <row r="474" spans="1:65" x14ac:dyDescent="0.25">
      <c r="A474" s="24"/>
      <c r="B474" s="24"/>
      <c r="C474" s="24"/>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row>
    <row r="475" spans="1:65" x14ac:dyDescent="0.25">
      <c r="A475" s="24"/>
      <c r="B475" s="24"/>
      <c r="C475" s="24"/>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row>
    <row r="476" spans="1:65" x14ac:dyDescent="0.25">
      <c r="A476" s="24"/>
      <c r="B476" s="24"/>
      <c r="C476" s="24"/>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row>
    <row r="477" spans="1:65" x14ac:dyDescent="0.25">
      <c r="A477" s="24"/>
      <c r="B477" s="24"/>
      <c r="C477" s="24"/>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c r="BM477" s="23"/>
    </row>
    <row r="478" spans="1:65" x14ac:dyDescent="0.25">
      <c r="A478" s="24"/>
      <c r="B478" s="24"/>
      <c r="C478" s="24"/>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row>
    <row r="479" spans="1:65" x14ac:dyDescent="0.25">
      <c r="A479" s="24"/>
      <c r="B479" s="24"/>
      <c r="C479" s="24"/>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row>
    <row r="480" spans="1:65" x14ac:dyDescent="0.25">
      <c r="A480" s="24"/>
      <c r="B480" s="24"/>
      <c r="C480" s="24"/>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row>
    <row r="481" spans="1:65" x14ac:dyDescent="0.25">
      <c r="A481" s="24"/>
      <c r="B481" s="24"/>
      <c r="C481" s="24"/>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row>
    <row r="482" spans="1:65" x14ac:dyDescent="0.25">
      <c r="A482" s="24"/>
      <c r="B482" s="24"/>
      <c r="C482" s="24"/>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c r="BM482" s="23"/>
    </row>
    <row r="483" spans="1:65" x14ac:dyDescent="0.25">
      <c r="A483" s="24"/>
      <c r="B483" s="24"/>
      <c r="C483" s="24"/>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c r="BM483" s="23"/>
    </row>
    <row r="484" spans="1:65" x14ac:dyDescent="0.25">
      <c r="A484" s="24"/>
      <c r="B484" s="24"/>
      <c r="C484" s="24"/>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row>
    <row r="485" spans="1:65" x14ac:dyDescent="0.25">
      <c r="A485" s="24"/>
      <c r="B485" s="24"/>
      <c r="C485" s="24"/>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c r="BM485" s="23"/>
    </row>
    <row r="486" spans="1:65" x14ac:dyDescent="0.25">
      <c r="A486" s="24"/>
      <c r="B486" s="24"/>
      <c r="C486" s="24"/>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row>
    <row r="487" spans="1:65" x14ac:dyDescent="0.25">
      <c r="A487" s="24"/>
      <c r="B487" s="24"/>
      <c r="C487" s="24"/>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row>
    <row r="488" spans="1:65" x14ac:dyDescent="0.25">
      <c r="A488" s="24"/>
      <c r="B488" s="24"/>
      <c r="C488" s="24"/>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c r="BM488" s="23"/>
    </row>
    <row r="489" spans="1:65" x14ac:dyDescent="0.25">
      <c r="A489" s="24"/>
      <c r="B489" s="24"/>
      <c r="C489" s="24"/>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row>
    <row r="490" spans="1:65" x14ac:dyDescent="0.25">
      <c r="A490" s="24"/>
      <c r="B490" s="24"/>
      <c r="C490" s="24"/>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row>
    <row r="491" spans="1:65" x14ac:dyDescent="0.25">
      <c r="A491" s="24"/>
      <c r="B491" s="24"/>
      <c r="C491" s="24"/>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c r="BM491" s="23"/>
    </row>
    <row r="492" spans="1:65" x14ac:dyDescent="0.25">
      <c r="A492" s="24"/>
      <c r="B492" s="24"/>
      <c r="C492" s="24"/>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row>
    <row r="493" spans="1:65" x14ac:dyDescent="0.25">
      <c r="A493" s="24"/>
      <c r="B493" s="24"/>
      <c r="C493" s="24"/>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row>
    <row r="494" spans="1:65" x14ac:dyDescent="0.25">
      <c r="A494" s="24"/>
      <c r="B494" s="24"/>
      <c r="C494" s="24"/>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row>
    <row r="495" spans="1:65" x14ac:dyDescent="0.25">
      <c r="A495" s="24"/>
      <c r="B495" s="24"/>
      <c r="C495" s="24"/>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c r="BM495" s="23"/>
    </row>
    <row r="496" spans="1:65" x14ac:dyDescent="0.25">
      <c r="A496" s="24"/>
      <c r="B496" s="24"/>
      <c r="C496" s="24"/>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row>
    <row r="497" spans="1:65" x14ac:dyDescent="0.25">
      <c r="A497" s="24"/>
      <c r="B497" s="24"/>
      <c r="C497" s="24"/>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c r="BM497" s="23"/>
    </row>
    <row r="498" spans="1:65" x14ac:dyDescent="0.25">
      <c r="A498" s="24"/>
      <c r="B498" s="24"/>
      <c r="C498" s="24"/>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row>
    <row r="499" spans="1:65" x14ac:dyDescent="0.25">
      <c r="A499" s="24"/>
      <c r="B499" s="24"/>
      <c r="C499" s="24"/>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row>
    <row r="500" spans="1:65" x14ac:dyDescent="0.25">
      <c r="A500" s="24"/>
      <c r="B500" s="24"/>
      <c r="C500" s="24"/>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c r="BM500" s="23"/>
    </row>
    <row r="501" spans="1:65" x14ac:dyDescent="0.25">
      <c r="A501" s="24"/>
      <c r="B501" s="24"/>
      <c r="C501" s="24"/>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c r="BM501" s="23"/>
    </row>
    <row r="502" spans="1:65" x14ac:dyDescent="0.25">
      <c r="A502" s="24"/>
      <c r="B502" s="24"/>
      <c r="C502" s="24"/>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c r="BM502" s="23"/>
    </row>
    <row r="503" spans="1:65" x14ac:dyDescent="0.25">
      <c r="A503" s="24"/>
      <c r="B503" s="24"/>
      <c r="C503" s="24"/>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c r="BM503" s="23"/>
    </row>
    <row r="504" spans="1:65" x14ac:dyDescent="0.25">
      <c r="A504" s="24"/>
      <c r="B504" s="24"/>
      <c r="C504" s="24"/>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c r="BM504" s="23"/>
    </row>
    <row r="505" spans="1:65" x14ac:dyDescent="0.25">
      <c r="A505" s="24"/>
      <c r="B505" s="24"/>
      <c r="C505" s="24"/>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c r="AU505" s="23"/>
      <c r="AV505" s="23"/>
      <c r="AW505" s="23"/>
      <c r="AX505" s="23"/>
      <c r="AY505" s="23"/>
      <c r="AZ505" s="23"/>
      <c r="BA505" s="23"/>
      <c r="BB505" s="23"/>
      <c r="BC505" s="23"/>
      <c r="BD505" s="23"/>
      <c r="BE505" s="23"/>
      <c r="BF505" s="23"/>
      <c r="BG505" s="23"/>
      <c r="BH505" s="23"/>
      <c r="BI505" s="23"/>
      <c r="BJ505" s="23"/>
      <c r="BK505" s="23"/>
      <c r="BL505" s="23"/>
      <c r="BM505" s="23"/>
    </row>
    <row r="506" spans="1:65" x14ac:dyDescent="0.25">
      <c r="A506" s="24"/>
      <c r="B506" s="24"/>
      <c r="C506" s="24"/>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row>
    <row r="507" spans="1:65" x14ac:dyDescent="0.25">
      <c r="A507" s="24"/>
      <c r="B507" s="24"/>
      <c r="C507" s="24"/>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3"/>
      <c r="BD507" s="23"/>
      <c r="BE507" s="23"/>
      <c r="BF507" s="23"/>
      <c r="BG507" s="23"/>
      <c r="BH507" s="23"/>
      <c r="BI507" s="23"/>
      <c r="BJ507" s="23"/>
      <c r="BK507" s="23"/>
      <c r="BL507" s="23"/>
      <c r="BM507" s="23"/>
    </row>
    <row r="508" spans="1:65" x14ac:dyDescent="0.25">
      <c r="A508" s="24"/>
      <c r="B508" s="24"/>
      <c r="C508" s="24"/>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3"/>
      <c r="BD508" s="23"/>
      <c r="BE508" s="23"/>
      <c r="BF508" s="23"/>
      <c r="BG508" s="23"/>
      <c r="BH508" s="23"/>
      <c r="BI508" s="23"/>
      <c r="BJ508" s="23"/>
      <c r="BK508" s="23"/>
      <c r="BL508" s="23"/>
      <c r="BM508" s="23"/>
    </row>
    <row r="509" spans="1:65" x14ac:dyDescent="0.25">
      <c r="A509" s="24"/>
      <c r="B509" s="24"/>
      <c r="C509" s="24"/>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c r="BM509" s="23"/>
    </row>
    <row r="510" spans="1:65" x14ac:dyDescent="0.25">
      <c r="A510" s="24"/>
      <c r="B510" s="24"/>
      <c r="C510" s="24"/>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c r="BM510" s="23"/>
    </row>
    <row r="511" spans="1:65" x14ac:dyDescent="0.25">
      <c r="A511" s="24"/>
      <c r="B511" s="24"/>
      <c r="C511" s="24"/>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J511" s="23"/>
      <c r="BK511" s="23"/>
      <c r="BL511" s="23"/>
      <c r="BM511" s="23"/>
    </row>
    <row r="512" spans="1:65" x14ac:dyDescent="0.25">
      <c r="A512" s="24"/>
      <c r="B512" s="24"/>
      <c r="C512" s="24"/>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J512" s="23"/>
      <c r="BK512" s="23"/>
      <c r="BL512" s="23"/>
      <c r="BM512" s="23"/>
    </row>
    <row r="513" spans="1:65" x14ac:dyDescent="0.25">
      <c r="A513" s="24"/>
      <c r="B513" s="24"/>
      <c r="C513" s="24"/>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J513" s="23"/>
      <c r="BK513" s="23"/>
      <c r="BL513" s="23"/>
      <c r="BM513" s="23"/>
    </row>
    <row r="514" spans="1:65" x14ac:dyDescent="0.25">
      <c r="A514" s="24"/>
      <c r="B514" s="24"/>
      <c r="C514" s="24"/>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3"/>
      <c r="BD514" s="23"/>
      <c r="BE514" s="23"/>
      <c r="BF514" s="23"/>
      <c r="BG514" s="23"/>
      <c r="BH514" s="23"/>
      <c r="BI514" s="23"/>
      <c r="BJ514" s="23"/>
      <c r="BK514" s="23"/>
      <c r="BL514" s="23"/>
      <c r="BM514" s="23"/>
    </row>
    <row r="515" spans="1:65" x14ac:dyDescent="0.25">
      <c r="A515" s="24"/>
      <c r="B515" s="24"/>
      <c r="C515" s="24"/>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3"/>
      <c r="BD515" s="23"/>
      <c r="BE515" s="23"/>
      <c r="BF515" s="23"/>
      <c r="BG515" s="23"/>
      <c r="BH515" s="23"/>
      <c r="BI515" s="23"/>
      <c r="BJ515" s="23"/>
      <c r="BK515" s="23"/>
      <c r="BL515" s="23"/>
      <c r="BM515" s="23"/>
    </row>
    <row r="516" spans="1:65" x14ac:dyDescent="0.25">
      <c r="A516" s="24"/>
      <c r="B516" s="24"/>
      <c r="C516" s="24"/>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c r="BM516" s="23"/>
    </row>
    <row r="517" spans="1:65" x14ac:dyDescent="0.25">
      <c r="A517" s="24"/>
      <c r="B517" s="24"/>
      <c r="C517" s="24"/>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c r="AU517" s="23"/>
      <c r="AV517" s="23"/>
      <c r="AW517" s="23"/>
      <c r="AX517" s="23"/>
      <c r="AY517" s="23"/>
      <c r="AZ517" s="23"/>
      <c r="BA517" s="23"/>
      <c r="BB517" s="23"/>
      <c r="BC517" s="23"/>
      <c r="BD517" s="23"/>
      <c r="BE517" s="23"/>
      <c r="BF517" s="23"/>
      <c r="BG517" s="23"/>
      <c r="BH517" s="23"/>
      <c r="BI517" s="23"/>
      <c r="BJ517" s="23"/>
      <c r="BK517" s="23"/>
      <c r="BL517" s="23"/>
      <c r="BM517" s="23"/>
    </row>
    <row r="518" spans="1:65" x14ac:dyDescent="0.25">
      <c r="A518" s="24"/>
      <c r="B518" s="24"/>
      <c r="C518" s="24"/>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3"/>
      <c r="BD518" s="23"/>
      <c r="BE518" s="23"/>
      <c r="BF518" s="23"/>
      <c r="BG518" s="23"/>
      <c r="BH518" s="23"/>
      <c r="BI518" s="23"/>
      <c r="BJ518" s="23"/>
      <c r="BK518" s="23"/>
      <c r="BL518" s="23"/>
      <c r="BM518" s="23"/>
    </row>
    <row r="519" spans="1:65" x14ac:dyDescent="0.25">
      <c r="A519" s="24"/>
      <c r="B519" s="24"/>
      <c r="C519" s="24"/>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J519" s="23"/>
      <c r="BK519" s="23"/>
      <c r="BL519" s="23"/>
      <c r="BM519" s="23"/>
    </row>
    <row r="520" spans="1:65" x14ac:dyDescent="0.25">
      <c r="A520" s="24"/>
      <c r="B520" s="24"/>
      <c r="C520" s="24"/>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J520" s="23"/>
      <c r="BK520" s="23"/>
      <c r="BL520" s="23"/>
      <c r="BM520" s="23"/>
    </row>
    <row r="521" spans="1:65" x14ac:dyDescent="0.25">
      <c r="A521" s="24"/>
      <c r="B521" s="24"/>
      <c r="C521" s="24"/>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c r="AU521" s="23"/>
      <c r="AV521" s="23"/>
      <c r="AW521" s="23"/>
      <c r="AX521" s="23"/>
      <c r="AY521" s="23"/>
      <c r="AZ521" s="23"/>
      <c r="BA521" s="23"/>
      <c r="BB521" s="23"/>
      <c r="BC521" s="23"/>
      <c r="BD521" s="23"/>
      <c r="BE521" s="23"/>
      <c r="BF521" s="23"/>
      <c r="BG521" s="23"/>
      <c r="BH521" s="23"/>
      <c r="BI521" s="23"/>
      <c r="BJ521" s="23"/>
      <c r="BK521" s="23"/>
      <c r="BL521" s="23"/>
      <c r="BM521" s="23"/>
    </row>
    <row r="522" spans="1:65" x14ac:dyDescent="0.25">
      <c r="A522" s="24"/>
      <c r="B522" s="24"/>
      <c r="C522" s="24"/>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3"/>
      <c r="BD522" s="23"/>
      <c r="BE522" s="23"/>
      <c r="BF522" s="23"/>
      <c r="BG522" s="23"/>
      <c r="BH522" s="23"/>
      <c r="BI522" s="23"/>
      <c r="BJ522" s="23"/>
      <c r="BK522" s="23"/>
      <c r="BL522" s="23"/>
      <c r="BM522" s="23"/>
    </row>
    <row r="523" spans="1:65" x14ac:dyDescent="0.25">
      <c r="A523" s="24"/>
      <c r="B523" s="24"/>
      <c r="C523" s="24"/>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c r="BE523" s="23"/>
      <c r="BF523" s="23"/>
      <c r="BG523" s="23"/>
      <c r="BH523" s="23"/>
      <c r="BI523" s="23"/>
      <c r="BJ523" s="23"/>
      <c r="BK523" s="23"/>
      <c r="BL523" s="23"/>
      <c r="BM523" s="23"/>
    </row>
    <row r="524" spans="1:65" x14ac:dyDescent="0.25">
      <c r="A524" s="24"/>
      <c r="B524" s="24"/>
      <c r="C524" s="24"/>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c r="AU524" s="23"/>
      <c r="AV524" s="23"/>
      <c r="AW524" s="23"/>
      <c r="AX524" s="23"/>
      <c r="AY524" s="23"/>
      <c r="AZ524" s="23"/>
      <c r="BA524" s="23"/>
      <c r="BB524" s="23"/>
      <c r="BC524" s="23"/>
      <c r="BD524" s="23"/>
      <c r="BE524" s="23"/>
      <c r="BF524" s="23"/>
      <c r="BG524" s="23"/>
      <c r="BH524" s="23"/>
      <c r="BI524" s="23"/>
      <c r="BJ524" s="23"/>
      <c r="BK524" s="23"/>
      <c r="BL524" s="23"/>
      <c r="BM524" s="23"/>
    </row>
    <row r="525" spans="1:65" x14ac:dyDescent="0.25">
      <c r="A525" s="24"/>
      <c r="B525" s="24"/>
      <c r="C525" s="24"/>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c r="AU525" s="23"/>
      <c r="AV525" s="23"/>
      <c r="AW525" s="23"/>
      <c r="AX525" s="23"/>
      <c r="AY525" s="23"/>
      <c r="AZ525" s="23"/>
      <c r="BA525" s="23"/>
      <c r="BB525" s="23"/>
      <c r="BC525" s="23"/>
      <c r="BD525" s="23"/>
      <c r="BE525" s="23"/>
      <c r="BF525" s="23"/>
      <c r="BG525" s="23"/>
      <c r="BH525" s="23"/>
      <c r="BI525" s="23"/>
      <c r="BJ525" s="23"/>
      <c r="BK525" s="23"/>
      <c r="BL525" s="23"/>
      <c r="BM525" s="23"/>
    </row>
    <row r="526" spans="1:65" x14ac:dyDescent="0.25">
      <c r="A526" s="24"/>
      <c r="B526" s="24"/>
      <c r="C526" s="24"/>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row>
    <row r="527" spans="1:65" x14ac:dyDescent="0.25">
      <c r="A527" s="24"/>
      <c r="B527" s="24"/>
      <c r="C527" s="24"/>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c r="AU527" s="23"/>
      <c r="AV527" s="23"/>
      <c r="AW527" s="23"/>
      <c r="AX527" s="23"/>
      <c r="AY527" s="23"/>
      <c r="AZ527" s="23"/>
      <c r="BA527" s="23"/>
      <c r="BB527" s="23"/>
      <c r="BC527" s="23"/>
      <c r="BD527" s="23"/>
      <c r="BE527" s="23"/>
      <c r="BF527" s="23"/>
      <c r="BG527" s="23"/>
      <c r="BH527" s="23"/>
      <c r="BI527" s="23"/>
      <c r="BJ527" s="23"/>
      <c r="BK527" s="23"/>
      <c r="BL527" s="23"/>
      <c r="BM527" s="23"/>
    </row>
    <row r="528" spans="1:65" x14ac:dyDescent="0.25">
      <c r="A528" s="24"/>
      <c r="B528" s="24"/>
      <c r="C528" s="24"/>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c r="AU528" s="23"/>
      <c r="AV528" s="23"/>
      <c r="AW528" s="23"/>
      <c r="AX528" s="23"/>
      <c r="AY528" s="23"/>
      <c r="AZ528" s="23"/>
      <c r="BA528" s="23"/>
      <c r="BB528" s="23"/>
      <c r="BC528" s="23"/>
      <c r="BD528" s="23"/>
      <c r="BE528" s="23"/>
      <c r="BF528" s="23"/>
      <c r="BG528" s="23"/>
      <c r="BH528" s="23"/>
      <c r="BI528" s="23"/>
      <c r="BJ528" s="23"/>
      <c r="BK528" s="23"/>
      <c r="BL528" s="23"/>
      <c r="BM528" s="23"/>
    </row>
    <row r="529" spans="1:65" x14ac:dyDescent="0.25">
      <c r="A529" s="24"/>
      <c r="B529" s="24"/>
      <c r="C529" s="24"/>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c r="AU529" s="23"/>
      <c r="AV529" s="23"/>
      <c r="AW529" s="23"/>
      <c r="AX529" s="23"/>
      <c r="AY529" s="23"/>
      <c r="AZ529" s="23"/>
      <c r="BA529" s="23"/>
      <c r="BB529" s="23"/>
      <c r="BC529" s="23"/>
      <c r="BD529" s="23"/>
      <c r="BE529" s="23"/>
      <c r="BF529" s="23"/>
      <c r="BG529" s="23"/>
      <c r="BH529" s="23"/>
      <c r="BI529" s="23"/>
      <c r="BJ529" s="23"/>
      <c r="BK529" s="23"/>
      <c r="BL529" s="23"/>
      <c r="BM529" s="23"/>
    </row>
    <row r="530" spans="1:65" x14ac:dyDescent="0.25">
      <c r="A530" s="24"/>
      <c r="B530" s="24"/>
      <c r="C530" s="24"/>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c r="AU530" s="23"/>
      <c r="AV530" s="23"/>
      <c r="AW530" s="23"/>
      <c r="AX530" s="23"/>
      <c r="AY530" s="23"/>
      <c r="AZ530" s="23"/>
      <c r="BA530" s="23"/>
      <c r="BB530" s="23"/>
      <c r="BC530" s="23"/>
      <c r="BD530" s="23"/>
      <c r="BE530" s="23"/>
      <c r="BF530" s="23"/>
      <c r="BG530" s="23"/>
      <c r="BH530" s="23"/>
      <c r="BI530" s="23"/>
      <c r="BJ530" s="23"/>
      <c r="BK530" s="23"/>
      <c r="BL530" s="23"/>
      <c r="BM530" s="23"/>
    </row>
    <row r="531" spans="1:65" x14ac:dyDescent="0.25">
      <c r="A531" s="24"/>
      <c r="B531" s="24"/>
      <c r="C531" s="24"/>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c r="AU531" s="23"/>
      <c r="AV531" s="23"/>
      <c r="AW531" s="23"/>
      <c r="AX531" s="23"/>
      <c r="AY531" s="23"/>
      <c r="AZ531" s="23"/>
      <c r="BA531" s="23"/>
      <c r="BB531" s="23"/>
      <c r="BC531" s="23"/>
      <c r="BD531" s="23"/>
      <c r="BE531" s="23"/>
      <c r="BF531" s="23"/>
      <c r="BG531" s="23"/>
      <c r="BH531" s="23"/>
      <c r="BI531" s="23"/>
      <c r="BJ531" s="23"/>
      <c r="BK531" s="23"/>
      <c r="BL531" s="23"/>
      <c r="BM531" s="23"/>
    </row>
    <row r="532" spans="1:65" x14ac:dyDescent="0.25">
      <c r="A532" s="24"/>
      <c r="B532" s="24"/>
      <c r="C532" s="24"/>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3"/>
      <c r="BD532" s="23"/>
      <c r="BE532" s="23"/>
      <c r="BF532" s="23"/>
      <c r="BG532" s="23"/>
      <c r="BH532" s="23"/>
      <c r="BI532" s="23"/>
      <c r="BJ532" s="23"/>
      <c r="BK532" s="23"/>
      <c r="BL532" s="23"/>
      <c r="BM532" s="23"/>
    </row>
    <row r="533" spans="1:65" x14ac:dyDescent="0.25">
      <c r="A533" s="24"/>
      <c r="B533" s="24"/>
      <c r="C533" s="24"/>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c r="AY533" s="23"/>
      <c r="AZ533" s="23"/>
      <c r="BA533" s="23"/>
      <c r="BB533" s="23"/>
      <c r="BC533" s="23"/>
      <c r="BD533" s="23"/>
      <c r="BE533" s="23"/>
      <c r="BF533" s="23"/>
      <c r="BG533" s="23"/>
      <c r="BH533" s="23"/>
      <c r="BI533" s="23"/>
      <c r="BJ533" s="23"/>
      <c r="BK533" s="23"/>
      <c r="BL533" s="23"/>
      <c r="BM533" s="23"/>
    </row>
    <row r="534" spans="1:65" x14ac:dyDescent="0.25">
      <c r="A534" s="24"/>
      <c r="B534" s="24"/>
      <c r="C534" s="24"/>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3"/>
      <c r="BD534" s="23"/>
      <c r="BE534" s="23"/>
      <c r="BF534" s="23"/>
      <c r="BG534" s="23"/>
      <c r="BH534" s="23"/>
      <c r="BI534" s="23"/>
      <c r="BJ534" s="23"/>
      <c r="BK534" s="23"/>
      <c r="BL534" s="23"/>
      <c r="BM534" s="23"/>
    </row>
    <row r="535" spans="1:65" x14ac:dyDescent="0.25">
      <c r="A535" s="24"/>
      <c r="B535" s="24"/>
      <c r="C535" s="24"/>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c r="AU535" s="23"/>
      <c r="AV535" s="23"/>
      <c r="AW535" s="23"/>
      <c r="AX535" s="23"/>
      <c r="AY535" s="23"/>
      <c r="AZ535" s="23"/>
      <c r="BA535" s="23"/>
      <c r="BB535" s="23"/>
      <c r="BC535" s="23"/>
      <c r="BD535" s="23"/>
      <c r="BE535" s="23"/>
      <c r="BF535" s="23"/>
      <c r="BG535" s="23"/>
      <c r="BH535" s="23"/>
      <c r="BI535" s="23"/>
      <c r="BJ535" s="23"/>
      <c r="BK535" s="23"/>
      <c r="BL535" s="23"/>
      <c r="BM535" s="23"/>
    </row>
    <row r="536" spans="1:65" x14ac:dyDescent="0.25">
      <c r="A536" s="24"/>
      <c r="B536" s="24"/>
      <c r="C536" s="24"/>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c r="BM536" s="23"/>
    </row>
    <row r="537" spans="1:65" x14ac:dyDescent="0.25">
      <c r="A537" s="24"/>
      <c r="B537" s="24"/>
      <c r="C537" s="24"/>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c r="AV537" s="23"/>
      <c r="AW537" s="23"/>
      <c r="AX537" s="23"/>
      <c r="AY537" s="23"/>
      <c r="AZ537" s="23"/>
      <c r="BA537" s="23"/>
      <c r="BB537" s="23"/>
      <c r="BC537" s="23"/>
      <c r="BD537" s="23"/>
      <c r="BE537" s="23"/>
      <c r="BF537" s="23"/>
      <c r="BG537" s="23"/>
      <c r="BH537" s="23"/>
      <c r="BI537" s="23"/>
      <c r="BJ537" s="23"/>
      <c r="BK537" s="23"/>
      <c r="BL537" s="23"/>
      <c r="BM537" s="23"/>
    </row>
    <row r="538" spans="1:65" x14ac:dyDescent="0.25">
      <c r="A538" s="24"/>
      <c r="B538" s="24"/>
      <c r="C538" s="24"/>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3"/>
      <c r="BD538" s="23"/>
      <c r="BE538" s="23"/>
      <c r="BF538" s="23"/>
      <c r="BG538" s="23"/>
      <c r="BH538" s="23"/>
      <c r="BI538" s="23"/>
      <c r="BJ538" s="23"/>
      <c r="BK538" s="23"/>
      <c r="BL538" s="23"/>
      <c r="BM538" s="23"/>
    </row>
    <row r="539" spans="1:65" x14ac:dyDescent="0.25">
      <c r="A539" s="24"/>
      <c r="B539" s="24"/>
      <c r="C539" s="24"/>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c r="AU539" s="23"/>
      <c r="AV539" s="23"/>
      <c r="AW539" s="23"/>
      <c r="AX539" s="23"/>
      <c r="AY539" s="23"/>
      <c r="AZ539" s="23"/>
      <c r="BA539" s="23"/>
      <c r="BB539" s="23"/>
      <c r="BC539" s="23"/>
      <c r="BD539" s="23"/>
      <c r="BE539" s="23"/>
      <c r="BF539" s="23"/>
      <c r="BG539" s="23"/>
      <c r="BH539" s="23"/>
      <c r="BI539" s="23"/>
      <c r="BJ539" s="23"/>
      <c r="BK539" s="23"/>
      <c r="BL539" s="23"/>
      <c r="BM539" s="23"/>
    </row>
    <row r="540" spans="1:65" x14ac:dyDescent="0.25">
      <c r="A540" s="24"/>
      <c r="B540" s="24"/>
      <c r="C540" s="24"/>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c r="AU540" s="23"/>
      <c r="AV540" s="23"/>
      <c r="AW540" s="23"/>
      <c r="AX540" s="23"/>
      <c r="AY540" s="23"/>
      <c r="AZ540" s="23"/>
      <c r="BA540" s="23"/>
      <c r="BB540" s="23"/>
      <c r="BC540" s="23"/>
      <c r="BD540" s="23"/>
      <c r="BE540" s="23"/>
      <c r="BF540" s="23"/>
      <c r="BG540" s="23"/>
      <c r="BH540" s="23"/>
      <c r="BI540" s="23"/>
      <c r="BJ540" s="23"/>
      <c r="BK540" s="23"/>
      <c r="BL540" s="23"/>
      <c r="BM540" s="23"/>
    </row>
    <row r="541" spans="1:65" x14ac:dyDescent="0.25">
      <c r="A541" s="24"/>
      <c r="B541" s="24"/>
      <c r="C541" s="24"/>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c r="AU541" s="23"/>
      <c r="AV541" s="23"/>
      <c r="AW541" s="23"/>
      <c r="AX541" s="23"/>
      <c r="AY541" s="23"/>
      <c r="AZ541" s="23"/>
      <c r="BA541" s="23"/>
      <c r="BB541" s="23"/>
      <c r="BC541" s="23"/>
      <c r="BD541" s="23"/>
      <c r="BE541" s="23"/>
      <c r="BF541" s="23"/>
      <c r="BG541" s="23"/>
      <c r="BH541" s="23"/>
      <c r="BI541" s="23"/>
      <c r="BJ541" s="23"/>
      <c r="BK541" s="23"/>
      <c r="BL541" s="23"/>
      <c r="BM541" s="23"/>
    </row>
    <row r="542" spans="1:65" x14ac:dyDescent="0.25">
      <c r="A542" s="24"/>
      <c r="B542" s="24"/>
      <c r="C542" s="24"/>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c r="BM542" s="23"/>
    </row>
    <row r="543" spans="1:65" x14ac:dyDescent="0.25">
      <c r="A543" s="24"/>
      <c r="B543" s="24"/>
      <c r="C543" s="24"/>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c r="BK543" s="23"/>
      <c r="BL543" s="23"/>
      <c r="BM543" s="23"/>
    </row>
    <row r="544" spans="1:65" x14ac:dyDescent="0.25">
      <c r="A544" s="24"/>
      <c r="B544" s="24"/>
      <c r="C544" s="24"/>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c r="AU544" s="23"/>
      <c r="AV544" s="23"/>
      <c r="AW544" s="23"/>
      <c r="AX544" s="23"/>
      <c r="AY544" s="23"/>
      <c r="AZ544" s="23"/>
      <c r="BA544" s="23"/>
      <c r="BB544" s="23"/>
      <c r="BC544" s="23"/>
      <c r="BD544" s="23"/>
      <c r="BE544" s="23"/>
      <c r="BF544" s="23"/>
      <c r="BG544" s="23"/>
      <c r="BH544" s="23"/>
      <c r="BI544" s="23"/>
      <c r="BJ544" s="23"/>
      <c r="BK544" s="23"/>
      <c r="BL544" s="23"/>
      <c r="BM544" s="23"/>
    </row>
    <row r="545" spans="1:65" x14ac:dyDescent="0.25">
      <c r="A545" s="24"/>
      <c r="B545" s="24"/>
      <c r="C545" s="24"/>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c r="AU545" s="23"/>
      <c r="AV545" s="23"/>
      <c r="AW545" s="23"/>
      <c r="AX545" s="23"/>
      <c r="AY545" s="23"/>
      <c r="AZ545" s="23"/>
      <c r="BA545" s="23"/>
      <c r="BB545" s="23"/>
      <c r="BC545" s="23"/>
      <c r="BD545" s="23"/>
      <c r="BE545" s="23"/>
      <c r="BF545" s="23"/>
      <c r="BG545" s="23"/>
      <c r="BH545" s="23"/>
      <c r="BI545" s="23"/>
      <c r="BJ545" s="23"/>
      <c r="BK545" s="23"/>
      <c r="BL545" s="23"/>
      <c r="BM545" s="23"/>
    </row>
    <row r="546" spans="1:65" x14ac:dyDescent="0.25">
      <c r="A546" s="24"/>
      <c r="B546" s="24"/>
      <c r="C546" s="24"/>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row>
    <row r="547" spans="1:65" x14ac:dyDescent="0.25">
      <c r="A547" s="24"/>
      <c r="B547" s="24"/>
      <c r="C547" s="24"/>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3"/>
      <c r="BD547" s="23"/>
      <c r="BE547" s="23"/>
      <c r="BF547" s="23"/>
      <c r="BG547" s="23"/>
      <c r="BH547" s="23"/>
      <c r="BI547" s="23"/>
      <c r="BJ547" s="23"/>
      <c r="BK547" s="23"/>
      <c r="BL547" s="23"/>
      <c r="BM547" s="23"/>
    </row>
    <row r="548" spans="1:65" x14ac:dyDescent="0.25">
      <c r="A548" s="24"/>
      <c r="B548" s="24"/>
      <c r="C548" s="24"/>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c r="AV548" s="23"/>
      <c r="AW548" s="23"/>
      <c r="AX548" s="23"/>
      <c r="AY548" s="23"/>
      <c r="AZ548" s="23"/>
      <c r="BA548" s="23"/>
      <c r="BB548" s="23"/>
      <c r="BC548" s="23"/>
      <c r="BD548" s="23"/>
      <c r="BE548" s="23"/>
      <c r="BF548" s="23"/>
      <c r="BG548" s="23"/>
      <c r="BH548" s="23"/>
      <c r="BI548" s="23"/>
      <c r="BJ548" s="23"/>
      <c r="BK548" s="23"/>
      <c r="BL548" s="23"/>
      <c r="BM548" s="23"/>
    </row>
    <row r="549" spans="1:65" x14ac:dyDescent="0.25">
      <c r="A549" s="24"/>
      <c r="B549" s="24"/>
      <c r="C549" s="24"/>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c r="BM549" s="23"/>
    </row>
    <row r="550" spans="1:65" x14ac:dyDescent="0.25">
      <c r="A550" s="24"/>
      <c r="B550" s="24"/>
      <c r="C550" s="24"/>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c r="AU550" s="23"/>
      <c r="AV550" s="23"/>
      <c r="AW550" s="23"/>
      <c r="AX550" s="23"/>
      <c r="AY550" s="23"/>
      <c r="AZ550" s="23"/>
      <c r="BA550" s="23"/>
      <c r="BB550" s="23"/>
      <c r="BC550" s="23"/>
      <c r="BD550" s="23"/>
      <c r="BE550" s="23"/>
      <c r="BF550" s="23"/>
      <c r="BG550" s="23"/>
      <c r="BH550" s="23"/>
      <c r="BI550" s="23"/>
      <c r="BJ550" s="23"/>
      <c r="BK550" s="23"/>
      <c r="BL550" s="23"/>
      <c r="BM550" s="23"/>
    </row>
    <row r="551" spans="1:65" x14ac:dyDescent="0.25">
      <c r="A551" s="24"/>
      <c r="B551" s="24"/>
      <c r="C551" s="24"/>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3"/>
      <c r="BD551" s="23"/>
      <c r="BE551" s="23"/>
      <c r="BF551" s="23"/>
      <c r="BG551" s="23"/>
      <c r="BH551" s="23"/>
      <c r="BI551" s="23"/>
      <c r="BJ551" s="23"/>
      <c r="BK551" s="23"/>
      <c r="BL551" s="23"/>
      <c r="BM551" s="23"/>
    </row>
    <row r="552" spans="1:65" x14ac:dyDescent="0.25">
      <c r="A552" s="24"/>
      <c r="B552" s="24"/>
      <c r="C552" s="24"/>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3"/>
      <c r="BD552" s="23"/>
      <c r="BE552" s="23"/>
      <c r="BF552" s="23"/>
      <c r="BG552" s="23"/>
      <c r="BH552" s="23"/>
      <c r="BI552" s="23"/>
      <c r="BJ552" s="23"/>
      <c r="BK552" s="23"/>
      <c r="BL552" s="23"/>
      <c r="BM552" s="23"/>
    </row>
    <row r="553" spans="1:65" x14ac:dyDescent="0.25">
      <c r="A553" s="24"/>
      <c r="B553" s="24"/>
      <c r="C553" s="24"/>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c r="AV553" s="23"/>
      <c r="AW553" s="23"/>
      <c r="AX553" s="23"/>
      <c r="AY553" s="23"/>
      <c r="AZ553" s="23"/>
      <c r="BA553" s="23"/>
      <c r="BB553" s="23"/>
      <c r="BC553" s="23"/>
      <c r="BD553" s="23"/>
      <c r="BE553" s="23"/>
      <c r="BF553" s="23"/>
      <c r="BG553" s="23"/>
      <c r="BH553" s="23"/>
      <c r="BI553" s="23"/>
      <c r="BJ553" s="23"/>
      <c r="BK553" s="23"/>
      <c r="BL553" s="23"/>
      <c r="BM553" s="23"/>
    </row>
    <row r="554" spans="1:65" x14ac:dyDescent="0.25">
      <c r="A554" s="24"/>
      <c r="B554" s="24"/>
      <c r="C554" s="24"/>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c r="AV554" s="23"/>
      <c r="AW554" s="23"/>
      <c r="AX554" s="23"/>
      <c r="AY554" s="23"/>
      <c r="AZ554" s="23"/>
      <c r="BA554" s="23"/>
      <c r="BB554" s="23"/>
      <c r="BC554" s="23"/>
      <c r="BD554" s="23"/>
      <c r="BE554" s="23"/>
      <c r="BF554" s="23"/>
      <c r="BG554" s="23"/>
      <c r="BH554" s="23"/>
      <c r="BI554" s="23"/>
      <c r="BJ554" s="23"/>
      <c r="BK554" s="23"/>
      <c r="BL554" s="23"/>
      <c r="BM554" s="23"/>
    </row>
    <row r="555" spans="1:65" x14ac:dyDescent="0.25">
      <c r="A555" s="24"/>
      <c r="B555" s="24"/>
      <c r="C555" s="24"/>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c r="AV555" s="23"/>
      <c r="AW555" s="23"/>
      <c r="AX555" s="23"/>
      <c r="AY555" s="23"/>
      <c r="AZ555" s="23"/>
      <c r="BA555" s="23"/>
      <c r="BB555" s="23"/>
      <c r="BC555" s="23"/>
      <c r="BD555" s="23"/>
      <c r="BE555" s="23"/>
      <c r="BF555" s="23"/>
      <c r="BG555" s="23"/>
      <c r="BH555" s="23"/>
      <c r="BI555" s="23"/>
      <c r="BJ555" s="23"/>
      <c r="BK555" s="23"/>
      <c r="BL555" s="23"/>
      <c r="BM555" s="23"/>
    </row>
    <row r="556" spans="1:65" x14ac:dyDescent="0.25">
      <c r="A556" s="24"/>
      <c r="B556" s="24"/>
      <c r="C556" s="24"/>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c r="BM556" s="23"/>
    </row>
    <row r="557" spans="1:65" x14ac:dyDescent="0.25">
      <c r="A557" s="24"/>
      <c r="B557" s="24"/>
      <c r="C557" s="24"/>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c r="AV557" s="23"/>
      <c r="AW557" s="23"/>
      <c r="AX557" s="23"/>
      <c r="AY557" s="23"/>
      <c r="AZ557" s="23"/>
      <c r="BA557" s="23"/>
      <c r="BB557" s="23"/>
      <c r="BC557" s="23"/>
      <c r="BD557" s="23"/>
      <c r="BE557" s="23"/>
      <c r="BF557" s="23"/>
      <c r="BG557" s="23"/>
      <c r="BH557" s="23"/>
      <c r="BI557" s="23"/>
      <c r="BJ557" s="23"/>
      <c r="BK557" s="23"/>
      <c r="BL557" s="23"/>
      <c r="BM557" s="23"/>
    </row>
    <row r="558" spans="1:65" x14ac:dyDescent="0.25">
      <c r="A558" s="24"/>
      <c r="B558" s="24"/>
      <c r="C558" s="24"/>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c r="BM558" s="23"/>
    </row>
    <row r="559" spans="1:65" x14ac:dyDescent="0.25">
      <c r="A559" s="24"/>
      <c r="B559" s="24"/>
      <c r="C559" s="24"/>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c r="AV559" s="23"/>
      <c r="AW559" s="23"/>
      <c r="AX559" s="23"/>
      <c r="AY559" s="23"/>
      <c r="AZ559" s="23"/>
      <c r="BA559" s="23"/>
      <c r="BB559" s="23"/>
      <c r="BC559" s="23"/>
      <c r="BD559" s="23"/>
      <c r="BE559" s="23"/>
      <c r="BF559" s="23"/>
      <c r="BG559" s="23"/>
      <c r="BH559" s="23"/>
      <c r="BI559" s="23"/>
      <c r="BJ559" s="23"/>
      <c r="BK559" s="23"/>
      <c r="BL559" s="23"/>
      <c r="BM559" s="23"/>
    </row>
    <row r="560" spans="1:65" x14ac:dyDescent="0.25">
      <c r="A560" s="24"/>
      <c r="B560" s="24"/>
      <c r="C560" s="24"/>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c r="AW560" s="23"/>
      <c r="AX560" s="23"/>
      <c r="AY560" s="23"/>
      <c r="AZ560" s="23"/>
      <c r="BA560" s="23"/>
      <c r="BB560" s="23"/>
      <c r="BC560" s="23"/>
      <c r="BD560" s="23"/>
      <c r="BE560" s="23"/>
      <c r="BF560" s="23"/>
      <c r="BG560" s="23"/>
      <c r="BH560" s="23"/>
      <c r="BI560" s="23"/>
      <c r="BJ560" s="23"/>
      <c r="BK560" s="23"/>
      <c r="BL560" s="23"/>
      <c r="BM560" s="23"/>
    </row>
    <row r="561" spans="1:65" x14ac:dyDescent="0.25">
      <c r="A561" s="24"/>
      <c r="B561" s="24"/>
      <c r="C561" s="24"/>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3"/>
      <c r="BD561" s="23"/>
      <c r="BE561" s="23"/>
      <c r="BF561" s="23"/>
      <c r="BG561" s="23"/>
      <c r="BH561" s="23"/>
      <c r="BI561" s="23"/>
      <c r="BJ561" s="23"/>
      <c r="BK561" s="23"/>
      <c r="BL561" s="23"/>
      <c r="BM561" s="23"/>
    </row>
    <row r="562" spans="1:65" x14ac:dyDescent="0.25">
      <c r="A562" s="24"/>
      <c r="B562" s="24"/>
      <c r="C562" s="24"/>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3"/>
      <c r="BD562" s="23"/>
      <c r="BE562" s="23"/>
      <c r="BF562" s="23"/>
      <c r="BG562" s="23"/>
      <c r="BH562" s="23"/>
      <c r="BI562" s="23"/>
      <c r="BJ562" s="23"/>
      <c r="BK562" s="23"/>
      <c r="BL562" s="23"/>
      <c r="BM562" s="23"/>
    </row>
    <row r="563" spans="1:65" x14ac:dyDescent="0.25">
      <c r="A563" s="24"/>
      <c r="B563" s="24"/>
      <c r="C563" s="24"/>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c r="BM563" s="23"/>
    </row>
    <row r="564" spans="1:65" x14ac:dyDescent="0.25">
      <c r="A564" s="24"/>
      <c r="B564" s="24"/>
      <c r="C564" s="24"/>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3"/>
      <c r="BD564" s="23"/>
      <c r="BE564" s="23"/>
      <c r="BF564" s="23"/>
      <c r="BG564" s="23"/>
      <c r="BH564" s="23"/>
      <c r="BI564" s="23"/>
      <c r="BJ564" s="23"/>
      <c r="BK564" s="23"/>
      <c r="BL564" s="23"/>
      <c r="BM564" s="23"/>
    </row>
    <row r="565" spans="1:65" x14ac:dyDescent="0.25">
      <c r="A565" s="24"/>
      <c r="B565" s="24"/>
      <c r="C565" s="24"/>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3"/>
      <c r="BD565" s="23"/>
      <c r="BE565" s="23"/>
      <c r="BF565" s="23"/>
      <c r="BG565" s="23"/>
      <c r="BH565" s="23"/>
      <c r="BI565" s="23"/>
      <c r="BJ565" s="23"/>
      <c r="BK565" s="23"/>
      <c r="BL565" s="23"/>
      <c r="BM565" s="23"/>
    </row>
    <row r="566" spans="1:65" x14ac:dyDescent="0.25">
      <c r="A566" s="24"/>
      <c r="B566" s="24"/>
      <c r="C566" s="24"/>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row>
    <row r="567" spans="1:65" x14ac:dyDescent="0.25">
      <c r="A567" s="24"/>
      <c r="B567" s="24"/>
      <c r="C567" s="24"/>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3"/>
      <c r="BD567" s="23"/>
      <c r="BE567" s="23"/>
      <c r="BF567" s="23"/>
      <c r="BG567" s="23"/>
      <c r="BH567" s="23"/>
      <c r="BI567" s="23"/>
      <c r="BJ567" s="23"/>
      <c r="BK567" s="23"/>
      <c r="BL567" s="23"/>
      <c r="BM567" s="23"/>
    </row>
    <row r="568" spans="1:65" x14ac:dyDescent="0.25">
      <c r="A568" s="24"/>
      <c r="B568" s="24"/>
      <c r="C568" s="24"/>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3"/>
      <c r="BD568" s="23"/>
      <c r="BE568" s="23"/>
      <c r="BF568" s="23"/>
      <c r="BG568" s="23"/>
      <c r="BH568" s="23"/>
      <c r="BI568" s="23"/>
      <c r="BJ568" s="23"/>
      <c r="BK568" s="23"/>
      <c r="BL568" s="23"/>
      <c r="BM568" s="23"/>
    </row>
    <row r="569" spans="1:65" x14ac:dyDescent="0.25">
      <c r="A569" s="24"/>
      <c r="B569" s="24"/>
      <c r="C569" s="24"/>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c r="AV569" s="23"/>
      <c r="AW569" s="23"/>
      <c r="AX569" s="23"/>
      <c r="AY569" s="23"/>
      <c r="AZ569" s="23"/>
      <c r="BA569" s="23"/>
      <c r="BB569" s="23"/>
      <c r="BC569" s="23"/>
      <c r="BD569" s="23"/>
      <c r="BE569" s="23"/>
      <c r="BF569" s="23"/>
      <c r="BG569" s="23"/>
      <c r="BH569" s="23"/>
      <c r="BI569" s="23"/>
      <c r="BJ569" s="23"/>
      <c r="BK569" s="23"/>
      <c r="BL569" s="23"/>
      <c r="BM569" s="23"/>
    </row>
    <row r="570" spans="1:65" x14ac:dyDescent="0.25">
      <c r="A570" s="24"/>
      <c r="B570" s="24"/>
      <c r="C570" s="24"/>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3"/>
      <c r="BD570" s="23"/>
      <c r="BE570" s="23"/>
      <c r="BF570" s="23"/>
      <c r="BG570" s="23"/>
      <c r="BH570" s="23"/>
      <c r="BI570" s="23"/>
      <c r="BJ570" s="23"/>
      <c r="BK570" s="23"/>
      <c r="BL570" s="23"/>
      <c r="BM570" s="23"/>
    </row>
    <row r="571" spans="1:65" x14ac:dyDescent="0.25">
      <c r="A571" s="24"/>
      <c r="B571" s="24"/>
      <c r="C571" s="24"/>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c r="BM571" s="23"/>
    </row>
    <row r="572" spans="1:65" x14ac:dyDescent="0.25">
      <c r="A572" s="24"/>
      <c r="B572" s="24"/>
      <c r="C572" s="24"/>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3"/>
      <c r="BD572" s="23"/>
      <c r="BE572" s="23"/>
      <c r="BF572" s="23"/>
      <c r="BG572" s="23"/>
      <c r="BH572" s="23"/>
      <c r="BI572" s="23"/>
      <c r="BJ572" s="23"/>
      <c r="BK572" s="23"/>
      <c r="BL572" s="23"/>
      <c r="BM572" s="23"/>
    </row>
    <row r="573" spans="1:65" x14ac:dyDescent="0.25">
      <c r="A573" s="24"/>
      <c r="B573" s="24"/>
      <c r="C573" s="24"/>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c r="BH573" s="23"/>
      <c r="BI573" s="23"/>
      <c r="BJ573" s="23"/>
      <c r="BK573" s="23"/>
      <c r="BL573" s="23"/>
      <c r="BM573" s="23"/>
    </row>
    <row r="574" spans="1:65" x14ac:dyDescent="0.25">
      <c r="A574" s="24"/>
      <c r="B574" s="24"/>
      <c r="C574" s="24"/>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23"/>
      <c r="BI574" s="23"/>
      <c r="BJ574" s="23"/>
      <c r="BK574" s="23"/>
      <c r="BL574" s="23"/>
      <c r="BM574" s="23"/>
    </row>
    <row r="575" spans="1:65" x14ac:dyDescent="0.25">
      <c r="A575" s="24"/>
      <c r="B575" s="24"/>
      <c r="C575" s="24"/>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3"/>
      <c r="BD575" s="23"/>
      <c r="BE575" s="23"/>
      <c r="BF575" s="23"/>
      <c r="BG575" s="23"/>
      <c r="BH575" s="23"/>
      <c r="BI575" s="23"/>
      <c r="BJ575" s="23"/>
      <c r="BK575" s="23"/>
      <c r="BL575" s="23"/>
      <c r="BM575" s="23"/>
    </row>
    <row r="576" spans="1:65" x14ac:dyDescent="0.25">
      <c r="A576" s="24"/>
      <c r="B576" s="24"/>
      <c r="C576" s="24"/>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row>
    <row r="577" spans="1:65" x14ac:dyDescent="0.25">
      <c r="A577" s="24"/>
      <c r="B577" s="24"/>
      <c r="C577" s="24"/>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c r="BM577" s="23"/>
    </row>
    <row r="578" spans="1:65" x14ac:dyDescent="0.25">
      <c r="A578" s="24"/>
      <c r="B578" s="24"/>
      <c r="C578" s="24"/>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3"/>
      <c r="BD578" s="23"/>
      <c r="BE578" s="23"/>
      <c r="BF578" s="23"/>
      <c r="BG578" s="23"/>
      <c r="BH578" s="23"/>
      <c r="BI578" s="23"/>
      <c r="BJ578" s="23"/>
      <c r="BK578" s="23"/>
      <c r="BL578" s="23"/>
      <c r="BM578" s="23"/>
    </row>
    <row r="579" spans="1:65" x14ac:dyDescent="0.25">
      <c r="A579" s="24"/>
      <c r="B579" s="24"/>
      <c r="C579" s="24"/>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3"/>
      <c r="BD579" s="23"/>
      <c r="BE579" s="23"/>
      <c r="BF579" s="23"/>
      <c r="BG579" s="23"/>
      <c r="BH579" s="23"/>
      <c r="BI579" s="23"/>
      <c r="BJ579" s="23"/>
      <c r="BK579" s="23"/>
      <c r="BL579" s="23"/>
      <c r="BM579" s="23"/>
    </row>
    <row r="580" spans="1:65" x14ac:dyDescent="0.25">
      <c r="A580" s="24"/>
      <c r="B580" s="24"/>
      <c r="C580" s="24"/>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23"/>
      <c r="BI580" s="23"/>
      <c r="BJ580" s="23"/>
      <c r="BK580" s="23"/>
      <c r="BL580" s="23"/>
      <c r="BM580" s="23"/>
    </row>
    <row r="581" spans="1:65" x14ac:dyDescent="0.25">
      <c r="A581" s="24"/>
      <c r="B581" s="24"/>
      <c r="C581" s="24"/>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3"/>
      <c r="BD581" s="23"/>
      <c r="BE581" s="23"/>
      <c r="BF581" s="23"/>
      <c r="BG581" s="23"/>
      <c r="BH581" s="23"/>
      <c r="BI581" s="23"/>
      <c r="BJ581" s="23"/>
      <c r="BK581" s="23"/>
      <c r="BL581" s="23"/>
      <c r="BM581" s="23"/>
    </row>
    <row r="582" spans="1:65" x14ac:dyDescent="0.25">
      <c r="A582" s="24"/>
      <c r="B582" s="24"/>
      <c r="C582" s="24"/>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3"/>
      <c r="BD582" s="23"/>
      <c r="BE582" s="23"/>
      <c r="BF582" s="23"/>
      <c r="BG582" s="23"/>
      <c r="BH582" s="23"/>
      <c r="BI582" s="23"/>
      <c r="BJ582" s="23"/>
      <c r="BK582" s="23"/>
      <c r="BL582" s="23"/>
      <c r="BM582" s="23"/>
    </row>
    <row r="583" spans="1:65" x14ac:dyDescent="0.25">
      <c r="A583" s="24"/>
      <c r="B583" s="24"/>
      <c r="C583" s="24"/>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c r="BM583" s="23"/>
    </row>
    <row r="584" spans="1:65" x14ac:dyDescent="0.25">
      <c r="A584" s="24"/>
      <c r="B584" s="24"/>
      <c r="C584" s="24"/>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3"/>
      <c r="BD584" s="23"/>
      <c r="BE584" s="23"/>
      <c r="BF584" s="23"/>
      <c r="BG584" s="23"/>
      <c r="BH584" s="23"/>
      <c r="BI584" s="23"/>
      <c r="BJ584" s="23"/>
      <c r="BK584" s="23"/>
      <c r="BL584" s="23"/>
      <c r="BM584" s="23"/>
    </row>
    <row r="585" spans="1:65" x14ac:dyDescent="0.25">
      <c r="A585" s="24"/>
      <c r="B585" s="24"/>
      <c r="C585" s="24"/>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3"/>
      <c r="BD585" s="23"/>
      <c r="BE585" s="23"/>
      <c r="BF585" s="23"/>
      <c r="BG585" s="23"/>
      <c r="BH585" s="23"/>
      <c r="BI585" s="23"/>
      <c r="BJ585" s="23"/>
      <c r="BK585" s="23"/>
      <c r="BL585" s="23"/>
      <c r="BM585" s="23"/>
    </row>
    <row r="586" spans="1:65" x14ac:dyDescent="0.25">
      <c r="A586" s="24"/>
      <c r="B586" s="24"/>
      <c r="C586" s="24"/>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row>
    <row r="587" spans="1:65" x14ac:dyDescent="0.25">
      <c r="A587" s="24"/>
      <c r="B587" s="24"/>
      <c r="C587" s="24"/>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3"/>
      <c r="BD587" s="23"/>
      <c r="BE587" s="23"/>
      <c r="BF587" s="23"/>
      <c r="BG587" s="23"/>
      <c r="BH587" s="23"/>
      <c r="BI587" s="23"/>
      <c r="BJ587" s="23"/>
      <c r="BK587" s="23"/>
      <c r="BL587" s="23"/>
      <c r="BM587" s="23"/>
    </row>
    <row r="588" spans="1:65" x14ac:dyDescent="0.25">
      <c r="A588" s="24"/>
      <c r="B588" s="24"/>
      <c r="C588" s="24"/>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c r="BM588" s="23"/>
    </row>
    <row r="589" spans="1:65" x14ac:dyDescent="0.25">
      <c r="A589" s="24"/>
      <c r="B589" s="24"/>
      <c r="C589" s="24"/>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c r="BH589" s="23"/>
      <c r="BI589" s="23"/>
      <c r="BJ589" s="23"/>
      <c r="BK589" s="23"/>
      <c r="BL589" s="23"/>
      <c r="BM589" s="23"/>
    </row>
    <row r="590" spans="1:65" x14ac:dyDescent="0.25">
      <c r="A590" s="24"/>
      <c r="B590" s="24"/>
      <c r="C590" s="24"/>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c r="BM590" s="23"/>
    </row>
    <row r="591" spans="1:65" x14ac:dyDescent="0.25">
      <c r="A591" s="24"/>
      <c r="B591" s="24"/>
      <c r="C591" s="24"/>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c r="AV591" s="23"/>
      <c r="AW591" s="23"/>
      <c r="AX591" s="23"/>
      <c r="AY591" s="23"/>
      <c r="AZ591" s="23"/>
      <c r="BA591" s="23"/>
      <c r="BB591" s="23"/>
      <c r="BC591" s="23"/>
      <c r="BD591" s="23"/>
      <c r="BE591" s="23"/>
      <c r="BF591" s="23"/>
      <c r="BG591" s="23"/>
      <c r="BH591" s="23"/>
      <c r="BI591" s="23"/>
      <c r="BJ591" s="23"/>
      <c r="BK591" s="23"/>
      <c r="BL591" s="23"/>
      <c r="BM591" s="23"/>
    </row>
    <row r="592" spans="1:65" x14ac:dyDescent="0.25">
      <c r="A592" s="24"/>
      <c r="B592" s="24"/>
      <c r="C592" s="24"/>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23"/>
      <c r="AV592" s="23"/>
      <c r="AW592" s="23"/>
      <c r="AX592" s="23"/>
      <c r="AY592" s="23"/>
      <c r="AZ592" s="23"/>
      <c r="BA592" s="23"/>
      <c r="BB592" s="23"/>
      <c r="BC592" s="23"/>
      <c r="BD592" s="23"/>
      <c r="BE592" s="23"/>
      <c r="BF592" s="23"/>
      <c r="BG592" s="23"/>
      <c r="BH592" s="23"/>
      <c r="BI592" s="23"/>
      <c r="BJ592" s="23"/>
      <c r="BK592" s="23"/>
      <c r="BL592" s="23"/>
      <c r="BM592" s="23"/>
    </row>
    <row r="593" spans="1:65" x14ac:dyDescent="0.25">
      <c r="A593" s="24"/>
      <c r="B593" s="24"/>
      <c r="C593" s="24"/>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23"/>
      <c r="AV593" s="23"/>
      <c r="AW593" s="23"/>
      <c r="AX593" s="23"/>
      <c r="AY593" s="23"/>
      <c r="AZ593" s="23"/>
      <c r="BA593" s="23"/>
      <c r="BB593" s="23"/>
      <c r="BC593" s="23"/>
      <c r="BD593" s="23"/>
      <c r="BE593" s="23"/>
      <c r="BF593" s="23"/>
      <c r="BG593" s="23"/>
      <c r="BH593" s="23"/>
      <c r="BI593" s="23"/>
      <c r="BJ593" s="23"/>
      <c r="BK593" s="23"/>
      <c r="BL593" s="23"/>
      <c r="BM593" s="23"/>
    </row>
    <row r="594" spans="1:65" x14ac:dyDescent="0.25">
      <c r="A594" s="24"/>
      <c r="B594" s="24"/>
      <c r="C594" s="24"/>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23"/>
      <c r="AV594" s="23"/>
      <c r="AW594" s="23"/>
      <c r="AX594" s="23"/>
      <c r="AY594" s="23"/>
      <c r="AZ594" s="23"/>
      <c r="BA594" s="23"/>
      <c r="BB594" s="23"/>
      <c r="BC594" s="23"/>
      <c r="BD594" s="23"/>
      <c r="BE594" s="23"/>
      <c r="BF594" s="23"/>
      <c r="BG594" s="23"/>
      <c r="BH594" s="23"/>
      <c r="BI594" s="23"/>
      <c r="BJ594" s="23"/>
      <c r="BK594" s="23"/>
      <c r="BL594" s="23"/>
      <c r="BM594" s="23"/>
    </row>
    <row r="595" spans="1:65" x14ac:dyDescent="0.25">
      <c r="A595" s="24"/>
      <c r="B595" s="24"/>
      <c r="C595" s="24"/>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3"/>
      <c r="BD595" s="23"/>
      <c r="BE595" s="23"/>
      <c r="BF595" s="23"/>
      <c r="BG595" s="23"/>
      <c r="BH595" s="23"/>
      <c r="BI595" s="23"/>
      <c r="BJ595" s="23"/>
      <c r="BK595" s="23"/>
      <c r="BL595" s="23"/>
      <c r="BM595" s="23"/>
    </row>
    <row r="596" spans="1:65" x14ac:dyDescent="0.25">
      <c r="A596" s="24"/>
      <c r="B596" s="24"/>
      <c r="C596" s="24"/>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c r="BM596" s="23"/>
    </row>
    <row r="597" spans="1:65" x14ac:dyDescent="0.25">
      <c r="A597" s="24"/>
      <c r="B597" s="24"/>
      <c r="C597" s="24"/>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23"/>
      <c r="AV597" s="23"/>
      <c r="AW597" s="23"/>
      <c r="AX597" s="23"/>
      <c r="AY597" s="23"/>
      <c r="AZ597" s="23"/>
      <c r="BA597" s="23"/>
      <c r="BB597" s="23"/>
      <c r="BC597" s="23"/>
      <c r="BD597" s="23"/>
      <c r="BE597" s="23"/>
      <c r="BF597" s="23"/>
      <c r="BG597" s="23"/>
      <c r="BH597" s="23"/>
      <c r="BI597" s="23"/>
      <c r="BJ597" s="23"/>
      <c r="BK597" s="23"/>
      <c r="BL597" s="23"/>
      <c r="BM597" s="23"/>
    </row>
    <row r="598" spans="1:65" x14ac:dyDescent="0.25">
      <c r="A598" s="24"/>
      <c r="B598" s="24"/>
      <c r="C598" s="24"/>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c r="AY598" s="23"/>
      <c r="AZ598" s="23"/>
      <c r="BA598" s="23"/>
      <c r="BB598" s="23"/>
      <c r="BC598" s="23"/>
      <c r="BD598" s="23"/>
      <c r="BE598" s="23"/>
      <c r="BF598" s="23"/>
      <c r="BG598" s="23"/>
      <c r="BH598" s="23"/>
      <c r="BI598" s="23"/>
      <c r="BJ598" s="23"/>
      <c r="BK598" s="23"/>
      <c r="BL598" s="23"/>
      <c r="BM598" s="23"/>
    </row>
    <row r="599" spans="1:65" x14ac:dyDescent="0.25">
      <c r="A599" s="24"/>
      <c r="B599" s="24"/>
      <c r="C599" s="24"/>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c r="AY599" s="23"/>
      <c r="AZ599" s="23"/>
      <c r="BA599" s="23"/>
      <c r="BB599" s="23"/>
      <c r="BC599" s="23"/>
      <c r="BD599" s="23"/>
      <c r="BE599" s="23"/>
      <c r="BF599" s="23"/>
      <c r="BG599" s="23"/>
      <c r="BH599" s="23"/>
      <c r="BI599" s="23"/>
      <c r="BJ599" s="23"/>
      <c r="BK599" s="23"/>
      <c r="BL599" s="23"/>
      <c r="BM599" s="23"/>
    </row>
    <row r="600" spans="1:65" x14ac:dyDescent="0.25">
      <c r="A600" s="24"/>
      <c r="B600" s="24"/>
      <c r="C600" s="24"/>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23"/>
      <c r="AV600" s="23"/>
      <c r="AW600" s="23"/>
      <c r="AX600" s="23"/>
      <c r="AY600" s="23"/>
      <c r="AZ600" s="23"/>
      <c r="BA600" s="23"/>
      <c r="BB600" s="23"/>
      <c r="BC600" s="23"/>
      <c r="BD600" s="23"/>
      <c r="BE600" s="23"/>
      <c r="BF600" s="23"/>
      <c r="BG600" s="23"/>
      <c r="BH600" s="23"/>
      <c r="BI600" s="23"/>
      <c r="BJ600" s="23"/>
      <c r="BK600" s="23"/>
      <c r="BL600" s="23"/>
      <c r="BM600" s="23"/>
    </row>
    <row r="601" spans="1:65" x14ac:dyDescent="0.25">
      <c r="A601" s="24"/>
      <c r="B601" s="24"/>
      <c r="C601" s="24"/>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c r="BE601" s="23"/>
      <c r="BF601" s="23"/>
      <c r="BG601" s="23"/>
      <c r="BH601" s="23"/>
      <c r="BI601" s="23"/>
      <c r="BJ601" s="23"/>
      <c r="BK601" s="23"/>
      <c r="BL601" s="23"/>
      <c r="BM601" s="23"/>
    </row>
    <row r="602" spans="1:65" x14ac:dyDescent="0.25">
      <c r="A602" s="24"/>
      <c r="B602" s="24"/>
      <c r="C602" s="24"/>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23"/>
      <c r="AV602" s="23"/>
      <c r="AW602" s="23"/>
      <c r="AX602" s="23"/>
      <c r="AY602" s="23"/>
      <c r="AZ602" s="23"/>
      <c r="BA602" s="23"/>
      <c r="BB602" s="23"/>
      <c r="BC602" s="23"/>
      <c r="BD602" s="23"/>
      <c r="BE602" s="23"/>
      <c r="BF602" s="23"/>
      <c r="BG602" s="23"/>
      <c r="BH602" s="23"/>
      <c r="BI602" s="23"/>
      <c r="BJ602" s="23"/>
      <c r="BK602" s="23"/>
      <c r="BL602" s="23"/>
      <c r="BM602" s="23"/>
    </row>
    <row r="603" spans="1:65" x14ac:dyDescent="0.25">
      <c r="A603" s="24"/>
      <c r="B603" s="24"/>
      <c r="C603" s="24"/>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23"/>
      <c r="AV603" s="23"/>
      <c r="AW603" s="23"/>
      <c r="AX603" s="23"/>
      <c r="AY603" s="23"/>
      <c r="AZ603" s="23"/>
      <c r="BA603" s="23"/>
      <c r="BB603" s="23"/>
      <c r="BC603" s="23"/>
      <c r="BD603" s="23"/>
      <c r="BE603" s="23"/>
      <c r="BF603" s="23"/>
      <c r="BG603" s="23"/>
      <c r="BH603" s="23"/>
      <c r="BI603" s="23"/>
      <c r="BJ603" s="23"/>
      <c r="BK603" s="23"/>
      <c r="BL603" s="23"/>
      <c r="BM603" s="23"/>
    </row>
    <row r="604" spans="1:65" x14ac:dyDescent="0.25">
      <c r="A604" s="24"/>
      <c r="B604" s="24"/>
      <c r="C604" s="24"/>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23"/>
      <c r="AV604" s="23"/>
      <c r="AW604" s="23"/>
      <c r="AX604" s="23"/>
      <c r="AY604" s="23"/>
      <c r="AZ604" s="23"/>
      <c r="BA604" s="23"/>
      <c r="BB604" s="23"/>
      <c r="BC604" s="23"/>
      <c r="BD604" s="23"/>
      <c r="BE604" s="23"/>
      <c r="BF604" s="23"/>
      <c r="BG604" s="23"/>
      <c r="BH604" s="23"/>
      <c r="BI604" s="23"/>
      <c r="BJ604" s="23"/>
      <c r="BK604" s="23"/>
      <c r="BL604" s="23"/>
      <c r="BM604" s="23"/>
    </row>
    <row r="605" spans="1:65" x14ac:dyDescent="0.25">
      <c r="A605" s="24"/>
      <c r="B605" s="24"/>
      <c r="C605" s="24"/>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23"/>
      <c r="AV605" s="23"/>
      <c r="AW605" s="23"/>
      <c r="AX605" s="23"/>
      <c r="AY605" s="23"/>
      <c r="AZ605" s="23"/>
      <c r="BA605" s="23"/>
      <c r="BB605" s="23"/>
      <c r="BC605" s="23"/>
      <c r="BD605" s="23"/>
      <c r="BE605" s="23"/>
      <c r="BF605" s="23"/>
      <c r="BG605" s="23"/>
      <c r="BH605" s="23"/>
      <c r="BI605" s="23"/>
      <c r="BJ605" s="23"/>
      <c r="BK605" s="23"/>
      <c r="BL605" s="23"/>
      <c r="BM605" s="23"/>
    </row>
    <row r="606" spans="1:65" x14ac:dyDescent="0.25">
      <c r="A606" s="24"/>
      <c r="B606" s="24"/>
      <c r="C606" s="24"/>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c r="BM606" s="23"/>
    </row>
    <row r="607" spans="1:65" x14ac:dyDescent="0.25">
      <c r="A607" s="24"/>
      <c r="B607" s="24"/>
      <c r="C607" s="24"/>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23"/>
      <c r="BI607" s="23"/>
      <c r="BJ607" s="23"/>
      <c r="BK607" s="23"/>
      <c r="BL607" s="23"/>
      <c r="BM607" s="23"/>
    </row>
    <row r="608" spans="1:65" x14ac:dyDescent="0.25">
      <c r="A608" s="24"/>
      <c r="B608" s="24"/>
      <c r="C608" s="24"/>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23"/>
      <c r="AV608" s="23"/>
      <c r="AW608" s="23"/>
      <c r="AX608" s="23"/>
      <c r="AY608" s="23"/>
      <c r="AZ608" s="23"/>
      <c r="BA608" s="23"/>
      <c r="BB608" s="23"/>
      <c r="BC608" s="23"/>
      <c r="BD608" s="23"/>
      <c r="BE608" s="23"/>
      <c r="BF608" s="23"/>
      <c r="BG608" s="23"/>
      <c r="BH608" s="23"/>
      <c r="BI608" s="23"/>
      <c r="BJ608" s="23"/>
      <c r="BK608" s="23"/>
      <c r="BL608" s="23"/>
      <c r="BM608" s="23"/>
    </row>
    <row r="609" spans="1:65" x14ac:dyDescent="0.25">
      <c r="A609" s="24"/>
      <c r="B609" s="24"/>
      <c r="C609" s="24"/>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c r="BE609" s="23"/>
      <c r="BF609" s="23"/>
      <c r="BG609" s="23"/>
      <c r="BH609" s="23"/>
      <c r="BI609" s="23"/>
      <c r="BJ609" s="23"/>
      <c r="BK609" s="23"/>
      <c r="BL609" s="23"/>
      <c r="BM609" s="23"/>
    </row>
    <row r="610" spans="1:65" x14ac:dyDescent="0.25">
      <c r="A610" s="24"/>
      <c r="B610" s="24"/>
      <c r="C610" s="24"/>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23"/>
      <c r="AV610" s="23"/>
      <c r="AW610" s="23"/>
      <c r="AX610" s="23"/>
      <c r="AY610" s="23"/>
      <c r="AZ610" s="23"/>
      <c r="BA610" s="23"/>
      <c r="BB610" s="23"/>
      <c r="BC610" s="23"/>
      <c r="BD610" s="23"/>
      <c r="BE610" s="23"/>
      <c r="BF610" s="23"/>
      <c r="BG610" s="23"/>
      <c r="BH610" s="23"/>
      <c r="BI610" s="23"/>
      <c r="BJ610" s="23"/>
      <c r="BK610" s="23"/>
      <c r="BL610" s="23"/>
      <c r="BM610" s="23"/>
    </row>
    <row r="611" spans="1:65" x14ac:dyDescent="0.25">
      <c r="A611" s="24"/>
      <c r="B611" s="24"/>
      <c r="C611" s="24"/>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c r="BE611" s="23"/>
      <c r="BF611" s="23"/>
      <c r="BG611" s="23"/>
      <c r="BH611" s="23"/>
      <c r="BI611" s="23"/>
      <c r="BJ611" s="23"/>
      <c r="BK611" s="23"/>
      <c r="BL611" s="23"/>
      <c r="BM611" s="23"/>
    </row>
    <row r="612" spans="1:65" x14ac:dyDescent="0.25">
      <c r="A612" s="24"/>
      <c r="B612" s="24"/>
      <c r="C612" s="24"/>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23"/>
      <c r="AV612" s="23"/>
      <c r="AW612" s="23"/>
      <c r="AX612" s="23"/>
      <c r="AY612" s="23"/>
      <c r="AZ612" s="23"/>
      <c r="BA612" s="23"/>
      <c r="BB612" s="23"/>
      <c r="BC612" s="23"/>
      <c r="BD612" s="23"/>
      <c r="BE612" s="23"/>
      <c r="BF612" s="23"/>
      <c r="BG612" s="23"/>
      <c r="BH612" s="23"/>
      <c r="BI612" s="23"/>
      <c r="BJ612" s="23"/>
      <c r="BK612" s="23"/>
      <c r="BL612" s="23"/>
      <c r="BM612" s="23"/>
    </row>
    <row r="613" spans="1:65" x14ac:dyDescent="0.25">
      <c r="A613" s="24"/>
      <c r="B613" s="24"/>
      <c r="C613" s="24"/>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c r="BF613" s="23"/>
      <c r="BG613" s="23"/>
      <c r="BH613" s="23"/>
      <c r="BI613" s="23"/>
      <c r="BJ613" s="23"/>
      <c r="BK613" s="23"/>
      <c r="BL613" s="23"/>
      <c r="BM613" s="23"/>
    </row>
    <row r="614" spans="1:65" x14ac:dyDescent="0.25">
      <c r="A614" s="24"/>
      <c r="B614" s="24"/>
      <c r="C614" s="24"/>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c r="BF614" s="23"/>
      <c r="BG614" s="23"/>
      <c r="BH614" s="23"/>
      <c r="BI614" s="23"/>
      <c r="BJ614" s="23"/>
      <c r="BK614" s="23"/>
      <c r="BL614" s="23"/>
      <c r="BM614" s="23"/>
    </row>
    <row r="615" spans="1:65" x14ac:dyDescent="0.25">
      <c r="A615" s="24"/>
      <c r="B615" s="24"/>
      <c r="C615" s="24"/>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c r="BF615" s="23"/>
      <c r="BG615" s="23"/>
      <c r="BH615" s="23"/>
      <c r="BI615" s="23"/>
      <c r="BJ615" s="23"/>
      <c r="BK615" s="23"/>
      <c r="BL615" s="23"/>
      <c r="BM615" s="23"/>
    </row>
    <row r="616" spans="1:65" x14ac:dyDescent="0.25">
      <c r="A616" s="24"/>
      <c r="B616" s="24"/>
      <c r="C616" s="24"/>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row>
    <row r="617" spans="1:65" x14ac:dyDescent="0.25">
      <c r="A617" s="24"/>
      <c r="B617" s="24"/>
      <c r="C617" s="24"/>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c r="BF617" s="23"/>
      <c r="BG617" s="23"/>
      <c r="BH617" s="23"/>
      <c r="BI617" s="23"/>
      <c r="BJ617" s="23"/>
      <c r="BK617" s="23"/>
      <c r="BL617" s="23"/>
      <c r="BM617" s="23"/>
    </row>
    <row r="618" spans="1:65" x14ac:dyDescent="0.25">
      <c r="A618" s="24"/>
      <c r="B618" s="24"/>
      <c r="C618" s="24"/>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c r="BM618" s="23"/>
    </row>
    <row r="619" spans="1:65" x14ac:dyDescent="0.25">
      <c r="A619" s="24"/>
      <c r="B619" s="24"/>
      <c r="C619" s="24"/>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c r="BF619" s="23"/>
      <c r="BG619" s="23"/>
      <c r="BH619" s="23"/>
      <c r="BI619" s="23"/>
      <c r="BJ619" s="23"/>
      <c r="BK619" s="23"/>
      <c r="BL619" s="23"/>
      <c r="BM619" s="23"/>
    </row>
    <row r="620" spans="1:65" x14ac:dyDescent="0.25">
      <c r="A620" s="24"/>
      <c r="B620" s="24"/>
      <c r="C620" s="24"/>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23"/>
      <c r="BI620" s="23"/>
      <c r="BJ620" s="23"/>
      <c r="BK620" s="23"/>
      <c r="BL620" s="23"/>
      <c r="BM620" s="23"/>
    </row>
    <row r="621" spans="1:65" x14ac:dyDescent="0.25">
      <c r="A621" s="24"/>
      <c r="B621" s="24"/>
      <c r="C621" s="24"/>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c r="BG621" s="23"/>
      <c r="BH621" s="23"/>
      <c r="BI621" s="23"/>
      <c r="BJ621" s="23"/>
      <c r="BK621" s="23"/>
      <c r="BL621" s="23"/>
      <c r="BM621" s="23"/>
    </row>
    <row r="622" spans="1:65" x14ac:dyDescent="0.25">
      <c r="A622" s="24"/>
      <c r="B622" s="24"/>
      <c r="C622" s="24"/>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c r="BH622" s="23"/>
      <c r="BI622" s="23"/>
      <c r="BJ622" s="23"/>
      <c r="BK622" s="23"/>
      <c r="BL622" s="23"/>
      <c r="BM622" s="23"/>
    </row>
    <row r="623" spans="1:65" x14ac:dyDescent="0.25">
      <c r="A623" s="24"/>
      <c r="B623" s="24"/>
      <c r="C623" s="24"/>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c r="AU623" s="23"/>
      <c r="AV623" s="23"/>
      <c r="AW623" s="23"/>
      <c r="AX623" s="23"/>
      <c r="AY623" s="23"/>
      <c r="AZ623" s="23"/>
      <c r="BA623" s="23"/>
      <c r="BB623" s="23"/>
      <c r="BC623" s="23"/>
      <c r="BD623" s="23"/>
      <c r="BE623" s="23"/>
      <c r="BF623" s="23"/>
      <c r="BG623" s="23"/>
      <c r="BH623" s="23"/>
      <c r="BI623" s="23"/>
      <c r="BJ623" s="23"/>
      <c r="BK623" s="23"/>
      <c r="BL623" s="23"/>
      <c r="BM623" s="23"/>
    </row>
    <row r="624" spans="1:65" x14ac:dyDescent="0.25">
      <c r="A624" s="24"/>
      <c r="B624" s="24"/>
      <c r="C624" s="24"/>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c r="AV624" s="23"/>
      <c r="AW624" s="23"/>
      <c r="AX624" s="23"/>
      <c r="AY624" s="23"/>
      <c r="AZ624" s="23"/>
      <c r="BA624" s="23"/>
      <c r="BB624" s="23"/>
      <c r="BC624" s="23"/>
      <c r="BD624" s="23"/>
      <c r="BE624" s="23"/>
      <c r="BF624" s="23"/>
      <c r="BG624" s="23"/>
      <c r="BH624" s="23"/>
      <c r="BI624" s="23"/>
      <c r="BJ624" s="23"/>
      <c r="BK624" s="23"/>
      <c r="BL624" s="23"/>
      <c r="BM624" s="23"/>
    </row>
    <row r="625" spans="1:65" x14ac:dyDescent="0.25">
      <c r="A625" s="24"/>
      <c r="B625" s="24"/>
      <c r="C625" s="24"/>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c r="AT625" s="23"/>
      <c r="AU625" s="23"/>
      <c r="AV625" s="23"/>
      <c r="AW625" s="23"/>
      <c r="AX625" s="23"/>
      <c r="AY625" s="23"/>
      <c r="AZ625" s="23"/>
      <c r="BA625" s="23"/>
      <c r="BB625" s="23"/>
      <c r="BC625" s="23"/>
      <c r="BD625" s="23"/>
      <c r="BE625" s="23"/>
      <c r="BF625" s="23"/>
      <c r="BG625" s="23"/>
      <c r="BH625" s="23"/>
      <c r="BI625" s="23"/>
      <c r="BJ625" s="23"/>
      <c r="BK625" s="23"/>
      <c r="BL625" s="23"/>
      <c r="BM625" s="23"/>
    </row>
    <row r="626" spans="1:65" x14ac:dyDescent="0.25">
      <c r="A626" s="24"/>
      <c r="B626" s="24"/>
      <c r="C626" s="24"/>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row>
    <row r="627" spans="1:65" x14ac:dyDescent="0.25">
      <c r="A627" s="24"/>
      <c r="B627" s="24"/>
      <c r="C627" s="24"/>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c r="AU627" s="23"/>
      <c r="AV627" s="23"/>
      <c r="AW627" s="23"/>
      <c r="AX627" s="23"/>
      <c r="AY627" s="23"/>
      <c r="AZ627" s="23"/>
      <c r="BA627" s="23"/>
      <c r="BB627" s="23"/>
      <c r="BC627" s="23"/>
      <c r="BD627" s="23"/>
      <c r="BE627" s="23"/>
      <c r="BF627" s="23"/>
      <c r="BG627" s="23"/>
      <c r="BH627" s="23"/>
      <c r="BI627" s="23"/>
      <c r="BJ627" s="23"/>
      <c r="BK627" s="23"/>
      <c r="BL627" s="23"/>
      <c r="BM627" s="23"/>
    </row>
    <row r="628" spans="1:65" x14ac:dyDescent="0.25">
      <c r="A628" s="24"/>
      <c r="B628" s="24"/>
      <c r="C628" s="24"/>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c r="AU628" s="23"/>
      <c r="AV628" s="23"/>
      <c r="AW628" s="23"/>
      <c r="AX628" s="23"/>
      <c r="AY628" s="23"/>
      <c r="AZ628" s="23"/>
      <c r="BA628" s="23"/>
      <c r="BB628" s="23"/>
      <c r="BC628" s="23"/>
      <c r="BD628" s="23"/>
      <c r="BE628" s="23"/>
      <c r="BF628" s="23"/>
      <c r="BG628" s="23"/>
      <c r="BH628" s="23"/>
      <c r="BI628" s="23"/>
      <c r="BJ628" s="23"/>
      <c r="BK628" s="23"/>
      <c r="BL628" s="23"/>
      <c r="BM628" s="23"/>
    </row>
    <row r="629" spans="1:65" x14ac:dyDescent="0.25">
      <c r="A629" s="24"/>
      <c r="B629" s="24"/>
      <c r="C629" s="24"/>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c r="AU629" s="23"/>
      <c r="AV629" s="23"/>
      <c r="AW629" s="23"/>
      <c r="AX629" s="23"/>
      <c r="AY629" s="23"/>
      <c r="AZ629" s="23"/>
      <c r="BA629" s="23"/>
      <c r="BB629" s="23"/>
      <c r="BC629" s="23"/>
      <c r="BD629" s="23"/>
      <c r="BE629" s="23"/>
      <c r="BF629" s="23"/>
      <c r="BG629" s="23"/>
      <c r="BH629" s="23"/>
      <c r="BI629" s="23"/>
      <c r="BJ629" s="23"/>
      <c r="BK629" s="23"/>
      <c r="BL629" s="23"/>
      <c r="BM629" s="23"/>
    </row>
    <row r="630" spans="1:65" x14ac:dyDescent="0.25">
      <c r="A630" s="24"/>
      <c r="B630" s="24"/>
      <c r="C630" s="24"/>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c r="AT630" s="23"/>
      <c r="AU630" s="23"/>
      <c r="AV630" s="23"/>
      <c r="AW630" s="23"/>
      <c r="AX630" s="23"/>
      <c r="AY630" s="23"/>
      <c r="AZ630" s="23"/>
      <c r="BA630" s="23"/>
      <c r="BB630" s="23"/>
      <c r="BC630" s="23"/>
      <c r="BD630" s="23"/>
      <c r="BE630" s="23"/>
      <c r="BF630" s="23"/>
      <c r="BG630" s="23"/>
      <c r="BH630" s="23"/>
      <c r="BI630" s="23"/>
      <c r="BJ630" s="23"/>
      <c r="BK630" s="23"/>
      <c r="BL630" s="23"/>
      <c r="BM630" s="23"/>
    </row>
    <row r="631" spans="1:65" x14ac:dyDescent="0.25">
      <c r="A631" s="24"/>
      <c r="B631" s="24"/>
      <c r="C631" s="24"/>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c r="AT631" s="23"/>
      <c r="AU631" s="23"/>
      <c r="AV631" s="23"/>
      <c r="AW631" s="23"/>
      <c r="AX631" s="23"/>
      <c r="AY631" s="23"/>
      <c r="AZ631" s="23"/>
      <c r="BA631" s="23"/>
      <c r="BB631" s="23"/>
      <c r="BC631" s="23"/>
      <c r="BD631" s="23"/>
      <c r="BE631" s="23"/>
      <c r="BF631" s="23"/>
      <c r="BG631" s="23"/>
      <c r="BH631" s="23"/>
      <c r="BI631" s="23"/>
      <c r="BJ631" s="23"/>
      <c r="BK631" s="23"/>
      <c r="BL631" s="23"/>
      <c r="BM631" s="23"/>
    </row>
    <row r="632" spans="1:65" x14ac:dyDescent="0.25">
      <c r="A632" s="24"/>
      <c r="B632" s="24"/>
      <c r="C632" s="24"/>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c r="AY632" s="23"/>
      <c r="AZ632" s="23"/>
      <c r="BA632" s="23"/>
      <c r="BB632" s="23"/>
      <c r="BC632" s="23"/>
      <c r="BD632" s="23"/>
      <c r="BE632" s="23"/>
      <c r="BF632" s="23"/>
      <c r="BG632" s="23"/>
      <c r="BH632" s="23"/>
      <c r="BI632" s="23"/>
      <c r="BJ632" s="23"/>
      <c r="BK632" s="23"/>
      <c r="BL632" s="23"/>
      <c r="BM632" s="23"/>
    </row>
    <row r="633" spans="1:65" x14ac:dyDescent="0.25">
      <c r="A633" s="24"/>
      <c r="B633" s="24"/>
      <c r="C633" s="24"/>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c r="AT633" s="23"/>
      <c r="AU633" s="23"/>
      <c r="AV633" s="23"/>
      <c r="AW633" s="23"/>
      <c r="AX633" s="23"/>
      <c r="AY633" s="23"/>
      <c r="AZ633" s="23"/>
      <c r="BA633" s="23"/>
      <c r="BB633" s="23"/>
      <c r="BC633" s="23"/>
      <c r="BD633" s="23"/>
      <c r="BE633" s="23"/>
      <c r="BF633" s="23"/>
      <c r="BG633" s="23"/>
      <c r="BH633" s="23"/>
      <c r="BI633" s="23"/>
      <c r="BJ633" s="23"/>
      <c r="BK633" s="23"/>
      <c r="BL633" s="23"/>
      <c r="BM633" s="23"/>
    </row>
    <row r="634" spans="1:65" x14ac:dyDescent="0.25">
      <c r="A634" s="24"/>
      <c r="B634" s="24"/>
      <c r="C634" s="24"/>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c r="AT634" s="23"/>
      <c r="AU634" s="23"/>
      <c r="AV634" s="23"/>
      <c r="AW634" s="23"/>
      <c r="AX634" s="23"/>
      <c r="AY634" s="23"/>
      <c r="AZ634" s="23"/>
      <c r="BA634" s="23"/>
      <c r="BB634" s="23"/>
      <c r="BC634" s="23"/>
      <c r="BD634" s="23"/>
      <c r="BE634" s="23"/>
      <c r="BF634" s="23"/>
      <c r="BG634" s="23"/>
      <c r="BH634" s="23"/>
      <c r="BI634" s="23"/>
      <c r="BJ634" s="23"/>
      <c r="BK634" s="23"/>
      <c r="BL634" s="23"/>
      <c r="BM634" s="23"/>
    </row>
    <row r="635" spans="1:65" x14ac:dyDescent="0.25">
      <c r="A635" s="24"/>
      <c r="B635" s="24"/>
      <c r="C635" s="24"/>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c r="AQ635" s="23"/>
      <c r="AR635" s="23"/>
      <c r="AS635" s="23"/>
      <c r="AT635" s="23"/>
      <c r="AU635" s="23"/>
      <c r="AV635" s="23"/>
      <c r="AW635" s="23"/>
      <c r="AX635" s="23"/>
      <c r="AY635" s="23"/>
      <c r="AZ635" s="23"/>
      <c r="BA635" s="23"/>
      <c r="BB635" s="23"/>
      <c r="BC635" s="23"/>
      <c r="BD635" s="23"/>
      <c r="BE635" s="23"/>
      <c r="BF635" s="23"/>
      <c r="BG635" s="23"/>
      <c r="BH635" s="23"/>
      <c r="BI635" s="23"/>
      <c r="BJ635" s="23"/>
      <c r="BK635" s="23"/>
      <c r="BL635" s="23"/>
      <c r="BM635" s="23"/>
    </row>
    <row r="636" spans="1:65" x14ac:dyDescent="0.25">
      <c r="A636" s="24"/>
      <c r="B636" s="24"/>
      <c r="C636" s="24"/>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23"/>
      <c r="BI636" s="23"/>
      <c r="BJ636" s="23"/>
      <c r="BK636" s="23"/>
      <c r="BL636" s="23"/>
      <c r="BM636" s="23"/>
    </row>
    <row r="637" spans="1:65" x14ac:dyDescent="0.25">
      <c r="A637" s="24"/>
      <c r="B637" s="24"/>
      <c r="C637" s="24"/>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c r="AT637" s="23"/>
      <c r="AU637" s="23"/>
      <c r="AV637" s="23"/>
      <c r="AW637" s="23"/>
      <c r="AX637" s="23"/>
      <c r="AY637" s="23"/>
      <c r="AZ637" s="23"/>
      <c r="BA637" s="23"/>
      <c r="BB637" s="23"/>
      <c r="BC637" s="23"/>
      <c r="BD637" s="23"/>
      <c r="BE637" s="23"/>
      <c r="BF637" s="23"/>
      <c r="BG637" s="23"/>
      <c r="BH637" s="23"/>
      <c r="BI637" s="23"/>
      <c r="BJ637" s="23"/>
      <c r="BK637" s="23"/>
      <c r="BL637" s="23"/>
      <c r="BM637" s="23"/>
    </row>
    <row r="638" spans="1:65" x14ac:dyDescent="0.25">
      <c r="A638" s="24"/>
      <c r="B638" s="24"/>
      <c r="C638" s="24"/>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c r="AQ638" s="23"/>
      <c r="AR638" s="23"/>
      <c r="AS638" s="23"/>
      <c r="AT638" s="23"/>
      <c r="AU638" s="23"/>
      <c r="AV638" s="23"/>
      <c r="AW638" s="23"/>
      <c r="AX638" s="23"/>
      <c r="AY638" s="23"/>
      <c r="AZ638" s="23"/>
      <c r="BA638" s="23"/>
      <c r="BB638" s="23"/>
      <c r="BC638" s="23"/>
      <c r="BD638" s="23"/>
      <c r="BE638" s="23"/>
      <c r="BF638" s="23"/>
      <c r="BG638" s="23"/>
      <c r="BH638" s="23"/>
      <c r="BI638" s="23"/>
      <c r="BJ638" s="23"/>
      <c r="BK638" s="23"/>
      <c r="BL638" s="23"/>
      <c r="BM638" s="23"/>
    </row>
    <row r="639" spans="1:65" x14ac:dyDescent="0.25">
      <c r="A639" s="24"/>
      <c r="B639" s="24"/>
      <c r="C639" s="24"/>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c r="AQ639" s="23"/>
      <c r="AR639" s="23"/>
      <c r="AS639" s="23"/>
      <c r="AT639" s="23"/>
      <c r="AU639" s="23"/>
      <c r="AV639" s="23"/>
      <c r="AW639" s="23"/>
      <c r="AX639" s="23"/>
      <c r="AY639" s="23"/>
      <c r="AZ639" s="23"/>
      <c r="BA639" s="23"/>
      <c r="BB639" s="23"/>
      <c r="BC639" s="23"/>
      <c r="BD639" s="23"/>
      <c r="BE639" s="23"/>
      <c r="BF639" s="23"/>
      <c r="BG639" s="23"/>
      <c r="BH639" s="23"/>
      <c r="BI639" s="23"/>
      <c r="BJ639" s="23"/>
      <c r="BK639" s="23"/>
      <c r="BL639" s="23"/>
      <c r="BM639" s="23"/>
    </row>
    <row r="640" spans="1:65" x14ac:dyDescent="0.25">
      <c r="A640" s="24"/>
      <c r="B640" s="24"/>
      <c r="C640" s="24"/>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c r="AQ640" s="23"/>
      <c r="AR640" s="23"/>
      <c r="AS640" s="23"/>
      <c r="AT640" s="23"/>
      <c r="AU640" s="23"/>
      <c r="AV640" s="23"/>
      <c r="AW640" s="23"/>
      <c r="AX640" s="23"/>
      <c r="AY640" s="23"/>
      <c r="AZ640" s="23"/>
      <c r="BA640" s="23"/>
      <c r="BB640" s="23"/>
      <c r="BC640" s="23"/>
      <c r="BD640" s="23"/>
      <c r="BE640" s="23"/>
      <c r="BF640" s="23"/>
      <c r="BG640" s="23"/>
      <c r="BH640" s="23"/>
      <c r="BI640" s="23"/>
      <c r="BJ640" s="23"/>
      <c r="BK640" s="23"/>
      <c r="BL640" s="23"/>
      <c r="BM640" s="23"/>
    </row>
    <row r="641" spans="1:65" x14ac:dyDescent="0.25">
      <c r="A641" s="24"/>
      <c r="B641" s="24"/>
      <c r="C641" s="24"/>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c r="AV641" s="23"/>
      <c r="AW641" s="23"/>
      <c r="AX641" s="23"/>
      <c r="AY641" s="23"/>
      <c r="AZ641" s="23"/>
      <c r="BA641" s="23"/>
      <c r="BB641" s="23"/>
      <c r="BC641" s="23"/>
      <c r="BD641" s="23"/>
      <c r="BE641" s="23"/>
      <c r="BF641" s="23"/>
      <c r="BG641" s="23"/>
      <c r="BH641" s="23"/>
      <c r="BI641" s="23"/>
      <c r="BJ641" s="23"/>
      <c r="BK641" s="23"/>
      <c r="BL641" s="23"/>
      <c r="BM641" s="23"/>
    </row>
    <row r="642" spans="1:65" x14ac:dyDescent="0.25">
      <c r="A642" s="24"/>
      <c r="B642" s="24"/>
      <c r="C642" s="24"/>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c r="AU642" s="23"/>
      <c r="AV642" s="23"/>
      <c r="AW642" s="23"/>
      <c r="AX642" s="23"/>
      <c r="AY642" s="23"/>
      <c r="AZ642" s="23"/>
      <c r="BA642" s="23"/>
      <c r="BB642" s="23"/>
      <c r="BC642" s="23"/>
      <c r="BD642" s="23"/>
      <c r="BE642" s="23"/>
      <c r="BF642" s="23"/>
      <c r="BG642" s="23"/>
      <c r="BH642" s="23"/>
      <c r="BI642" s="23"/>
      <c r="BJ642" s="23"/>
      <c r="BK642" s="23"/>
      <c r="BL642" s="23"/>
      <c r="BM642" s="23"/>
    </row>
    <row r="643" spans="1:65" x14ac:dyDescent="0.25">
      <c r="A643" s="24"/>
      <c r="B643" s="24"/>
      <c r="C643" s="24"/>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c r="AV643" s="23"/>
      <c r="AW643" s="23"/>
      <c r="AX643" s="23"/>
      <c r="AY643" s="23"/>
      <c r="AZ643" s="23"/>
      <c r="BA643" s="23"/>
      <c r="BB643" s="23"/>
      <c r="BC643" s="23"/>
      <c r="BD643" s="23"/>
      <c r="BE643" s="23"/>
      <c r="BF643" s="23"/>
      <c r="BG643" s="23"/>
      <c r="BH643" s="23"/>
      <c r="BI643" s="23"/>
      <c r="BJ643" s="23"/>
      <c r="BK643" s="23"/>
      <c r="BL643" s="23"/>
      <c r="BM643" s="23"/>
    </row>
    <row r="644" spans="1:65" x14ac:dyDescent="0.25">
      <c r="A644" s="24"/>
      <c r="B644" s="24"/>
      <c r="C644" s="24"/>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c r="AQ644" s="23"/>
      <c r="AR644" s="23"/>
      <c r="AS644" s="23"/>
      <c r="AT644" s="23"/>
      <c r="AU644" s="23"/>
      <c r="AV644" s="23"/>
      <c r="AW644" s="23"/>
      <c r="AX644" s="23"/>
      <c r="AY644" s="23"/>
      <c r="AZ644" s="23"/>
      <c r="BA644" s="23"/>
      <c r="BB644" s="23"/>
      <c r="BC644" s="23"/>
      <c r="BD644" s="23"/>
      <c r="BE644" s="23"/>
      <c r="BF644" s="23"/>
      <c r="BG644" s="23"/>
      <c r="BH644" s="23"/>
      <c r="BI644" s="23"/>
      <c r="BJ644" s="23"/>
      <c r="BK644" s="23"/>
      <c r="BL644" s="23"/>
      <c r="BM644" s="23"/>
    </row>
    <row r="645" spans="1:65" x14ac:dyDescent="0.25">
      <c r="A645" s="24"/>
      <c r="B645" s="24"/>
      <c r="C645" s="24"/>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c r="AQ645" s="23"/>
      <c r="AR645" s="23"/>
      <c r="AS645" s="23"/>
      <c r="AT645" s="23"/>
      <c r="AU645" s="23"/>
      <c r="AV645" s="23"/>
      <c r="AW645" s="23"/>
      <c r="AX645" s="23"/>
      <c r="AY645" s="23"/>
      <c r="AZ645" s="23"/>
      <c r="BA645" s="23"/>
      <c r="BB645" s="23"/>
      <c r="BC645" s="23"/>
      <c r="BD645" s="23"/>
      <c r="BE645" s="23"/>
      <c r="BF645" s="23"/>
      <c r="BG645" s="23"/>
      <c r="BH645" s="23"/>
      <c r="BI645" s="23"/>
      <c r="BJ645" s="23"/>
      <c r="BK645" s="23"/>
      <c r="BL645" s="23"/>
      <c r="BM645" s="23"/>
    </row>
    <row r="646" spans="1:65" x14ac:dyDescent="0.25">
      <c r="A646" s="24"/>
      <c r="B646" s="24"/>
      <c r="C646" s="24"/>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c r="BI646" s="23"/>
      <c r="BJ646" s="23"/>
      <c r="BK646" s="23"/>
      <c r="BL646" s="23"/>
      <c r="BM646"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67624-1F86-48D6-AF82-17BAFC180496}">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70731-87D3-45FF-A419-4F3B7D66AFF1}">
  <dimension ref="A1:BJ139"/>
  <sheetViews>
    <sheetView zoomScaleNormal="100" workbookViewId="0">
      <selection activeCell="U41" sqref="U41"/>
    </sheetView>
  </sheetViews>
  <sheetFormatPr defaultRowHeight="15" x14ac:dyDescent="0.3"/>
  <cols>
    <col min="1" max="1" width="5.85546875" style="2" customWidth="1"/>
    <col min="2" max="2" width="7.140625" style="19" customWidth="1"/>
    <col min="3" max="3" width="6.85546875" style="19" customWidth="1"/>
    <col min="4" max="4" width="6.5703125" style="19" customWidth="1"/>
    <col min="5" max="5" width="1.85546875" style="19" customWidth="1"/>
    <col min="6" max="6" width="7.28515625" style="19" customWidth="1"/>
    <col min="7" max="7" width="5" style="19" customWidth="1"/>
    <col min="8" max="8" width="1.85546875" style="2" customWidth="1"/>
    <col min="9" max="10" width="6.42578125" style="2" customWidth="1"/>
    <col min="11" max="11" width="6.42578125" style="19" customWidth="1"/>
    <col min="12" max="12" width="8.85546875" style="19" customWidth="1"/>
    <col min="13" max="13" width="5.85546875" style="14" customWidth="1"/>
    <col min="14" max="14" width="4.85546875" style="1" customWidth="1"/>
    <col min="15" max="15" width="4.28515625" style="14" customWidth="1"/>
    <col min="16" max="17" width="5.42578125" style="1" customWidth="1"/>
    <col min="18" max="18" width="5.28515625" style="1" customWidth="1"/>
    <col min="19" max="20" width="6.42578125" style="1" customWidth="1"/>
    <col min="21" max="21" width="7.85546875" style="1" customWidth="1"/>
    <col min="22" max="22" width="1.85546875" style="1" customWidth="1"/>
    <col min="23" max="23" width="6.7109375" style="35" customWidth="1"/>
    <col min="24" max="24" width="8.5703125" style="3" customWidth="1"/>
    <col min="25" max="25" width="1" style="3" customWidth="1"/>
    <col min="26" max="26" width="1" style="1" customWidth="1"/>
    <col min="27" max="27" width="6.7109375" style="19" bestFit="1" customWidth="1"/>
    <col min="28" max="28" width="7.85546875" style="19" customWidth="1"/>
    <col min="29" max="29" width="7.7109375" style="19" bestFit="1" customWidth="1"/>
    <col min="30" max="30" width="6.7109375" style="19" bestFit="1" customWidth="1"/>
    <col min="31" max="31" width="7.5703125" style="19" customWidth="1"/>
    <col min="32" max="32" width="6.7109375" style="19" bestFit="1" customWidth="1"/>
    <col min="33" max="33" width="7.7109375" style="19" bestFit="1" customWidth="1"/>
    <col min="34" max="34" width="6" style="19" customWidth="1"/>
    <col min="35" max="35" width="9.140625" style="1"/>
    <col min="36" max="36" width="11.42578125" style="1" bestFit="1" customWidth="1"/>
    <col min="37" max="37" width="14" style="1" customWidth="1"/>
    <col min="38" max="38" width="9.140625" style="1"/>
    <col min="39" max="39" width="16.5703125" style="1" bestFit="1" customWidth="1"/>
    <col min="40" max="16384" width="9.140625" style="1"/>
  </cols>
  <sheetData>
    <row r="1" spans="1:62" ht="19.5" x14ac:dyDescent="0.35">
      <c r="A1" s="166" t="s">
        <v>41</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row>
    <row r="2" spans="1:62" ht="18" x14ac:dyDescent="0.35">
      <c r="A2" s="167" t="s">
        <v>75</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row>
    <row r="3" spans="1:62" ht="13.5" customHeight="1" x14ac:dyDescent="0.3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row>
    <row r="4" spans="1:62" ht="22.5" customHeight="1" thickBot="1" x14ac:dyDescent="0.35">
      <c r="A4" s="67"/>
      <c r="B4" s="69"/>
      <c r="C4" s="69"/>
      <c r="D4" s="70"/>
      <c r="E4" s="69"/>
      <c r="F4" s="178" t="s">
        <v>47</v>
      </c>
      <c r="G4" s="180" t="s">
        <v>48</v>
      </c>
      <c r="H4" s="74"/>
      <c r="I4" s="92" t="s">
        <v>34</v>
      </c>
      <c r="J4" s="74"/>
      <c r="K4" s="74"/>
      <c r="L4" s="74"/>
      <c r="M4" s="123"/>
      <c r="N4" s="90"/>
      <c r="O4" s="122"/>
      <c r="P4" s="90"/>
      <c r="Q4" s="90"/>
      <c r="R4" s="90"/>
      <c r="S4" s="90"/>
      <c r="T4" s="90"/>
      <c r="U4" s="90"/>
      <c r="V4" s="90"/>
      <c r="W4" s="99"/>
      <c r="X4" s="61"/>
      <c r="Y4" s="61"/>
      <c r="Z4" s="65"/>
      <c r="AA4" s="69"/>
      <c r="AB4" s="69"/>
      <c r="AC4" s="69"/>
      <c r="AD4" s="69"/>
      <c r="AE4" s="69"/>
      <c r="AF4" s="69"/>
      <c r="AG4" s="69"/>
      <c r="AH4" s="69"/>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row>
    <row r="5" spans="1:62" ht="17.25" customHeight="1" thickBot="1" x14ac:dyDescent="0.35">
      <c r="A5" s="72"/>
      <c r="B5" s="176" t="s">
        <v>27</v>
      </c>
      <c r="C5" s="177"/>
      <c r="D5" s="70"/>
      <c r="E5" s="70"/>
      <c r="F5" s="178"/>
      <c r="G5" s="180"/>
      <c r="H5" s="74"/>
      <c r="I5" s="107" t="s">
        <v>0</v>
      </c>
      <c r="J5" s="6">
        <v>2</v>
      </c>
      <c r="K5" s="184"/>
      <c r="L5" s="184"/>
      <c r="M5" s="122"/>
      <c r="N5" s="90"/>
      <c r="O5" s="122"/>
      <c r="P5" s="90"/>
      <c r="Q5" s="101"/>
      <c r="R5" s="8"/>
      <c r="S5" s="102"/>
      <c r="T5" s="102"/>
      <c r="U5" s="95"/>
      <c r="V5" s="96"/>
      <c r="W5" s="99"/>
      <c r="X5" s="61"/>
      <c r="Y5" s="61"/>
      <c r="Z5" s="65"/>
      <c r="AA5" s="69"/>
      <c r="AB5" s="69"/>
      <c r="AC5" s="74"/>
      <c r="AD5" s="74"/>
      <c r="AE5" s="74"/>
      <c r="AF5" s="74"/>
      <c r="AG5" s="69"/>
      <c r="AH5" s="69"/>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row>
    <row r="6" spans="1:62" ht="18" customHeight="1" thickBot="1" x14ac:dyDescent="0.35">
      <c r="A6" s="26" t="s">
        <v>26</v>
      </c>
      <c r="B6" s="27" t="s">
        <v>17</v>
      </c>
      <c r="C6" s="28" t="s">
        <v>51</v>
      </c>
      <c r="D6" s="29" t="s">
        <v>24</v>
      </c>
      <c r="E6" s="70"/>
      <c r="F6" s="179"/>
      <c r="G6" s="181"/>
      <c r="H6" s="91"/>
      <c r="I6" s="108" t="s">
        <v>1</v>
      </c>
      <c r="J6" s="93">
        <v>2</v>
      </c>
      <c r="K6" s="185"/>
      <c r="L6" s="185"/>
      <c r="M6" s="122"/>
      <c r="N6" s="90"/>
      <c r="O6" s="122"/>
      <c r="P6" s="90"/>
      <c r="Q6" s="103"/>
      <c r="R6" s="6"/>
      <c r="S6" s="100" t="s">
        <v>35</v>
      </c>
      <c r="T6" s="100"/>
      <c r="U6" s="90"/>
      <c r="V6" s="104"/>
      <c r="W6" s="73"/>
      <c r="X6" s="62"/>
      <c r="Y6" s="62"/>
      <c r="Z6" s="65"/>
      <c r="AA6" s="69"/>
      <c r="AB6" s="69"/>
      <c r="AC6" s="74"/>
      <c r="AD6" s="74"/>
      <c r="AE6" s="74"/>
      <c r="AF6" s="74"/>
      <c r="AG6" s="69"/>
      <c r="AH6" s="69"/>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row>
    <row r="7" spans="1:62" ht="16.5" customHeight="1" thickBot="1" x14ac:dyDescent="0.35">
      <c r="A7" s="20">
        <v>1</v>
      </c>
      <c r="B7" s="30">
        <v>-0.02</v>
      </c>
      <c r="C7" s="31">
        <v>0.01</v>
      </c>
      <c r="D7" s="31">
        <v>1</v>
      </c>
      <c r="E7" s="16"/>
      <c r="F7" s="40">
        <v>0.25</v>
      </c>
      <c r="G7" s="40">
        <v>0.1</v>
      </c>
      <c r="H7" s="74"/>
      <c r="I7" s="107" t="s">
        <v>17</v>
      </c>
      <c r="J7" s="6">
        <v>1</v>
      </c>
      <c r="K7" s="184"/>
      <c r="L7" s="184"/>
      <c r="M7" s="122"/>
      <c r="N7" s="90"/>
      <c r="O7" s="122"/>
      <c r="P7" s="90"/>
      <c r="Q7" s="105"/>
      <c r="R7" s="97"/>
      <c r="S7" s="97"/>
      <c r="T7" s="97"/>
      <c r="U7" s="97"/>
      <c r="V7" s="98"/>
      <c r="W7" s="73"/>
      <c r="X7" s="62"/>
      <c r="Y7" s="62"/>
      <c r="Z7" s="65"/>
      <c r="AA7" s="69"/>
      <c r="AB7" s="69"/>
      <c r="AC7" s="164"/>
      <c r="AD7" s="164"/>
      <c r="AE7" s="164"/>
      <c r="AF7" s="18"/>
      <c r="AG7" s="69"/>
      <c r="AH7" s="69"/>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row>
    <row r="8" spans="1:62" ht="15" customHeight="1" x14ac:dyDescent="0.3">
      <c r="A8" s="85"/>
      <c r="B8" s="86"/>
      <c r="C8" s="86"/>
      <c r="D8" s="86"/>
      <c r="E8" s="86"/>
      <c r="F8" s="86"/>
      <c r="G8" s="86"/>
      <c r="H8" s="86"/>
      <c r="I8" s="86"/>
      <c r="J8" s="86"/>
      <c r="K8" s="86"/>
      <c r="L8" s="86"/>
      <c r="M8" s="123"/>
      <c r="N8" s="87"/>
      <c r="O8" s="123"/>
      <c r="P8" s="87"/>
      <c r="Q8" s="87"/>
      <c r="R8" s="87"/>
      <c r="S8" s="87"/>
      <c r="T8" s="87"/>
      <c r="U8" s="87"/>
      <c r="V8" s="87"/>
      <c r="W8" s="88"/>
      <c r="X8" s="89"/>
      <c r="Y8" s="62"/>
      <c r="Z8" s="65"/>
      <c r="AA8" s="86"/>
      <c r="AB8" s="86"/>
      <c r="AC8" s="86"/>
      <c r="AD8" s="106"/>
      <c r="AE8" s="86"/>
      <c r="AF8" s="86"/>
      <c r="AG8" s="86"/>
      <c r="AH8" s="86"/>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row>
    <row r="9" spans="1:62" s="5" customFormat="1" ht="18" customHeight="1" x14ac:dyDescent="0.3">
      <c r="A9" s="168" t="s">
        <v>2</v>
      </c>
      <c r="B9" s="174" t="s">
        <v>28</v>
      </c>
      <c r="C9" s="174"/>
      <c r="D9" s="174"/>
      <c r="E9" s="50"/>
      <c r="F9" s="170" t="s">
        <v>1</v>
      </c>
      <c r="G9" s="170" t="s">
        <v>17</v>
      </c>
      <c r="H9" s="50"/>
      <c r="I9" s="172" t="s">
        <v>4</v>
      </c>
      <c r="J9" s="172" t="s">
        <v>5</v>
      </c>
      <c r="K9" s="170" t="s">
        <v>77</v>
      </c>
      <c r="L9" s="170" t="s">
        <v>78</v>
      </c>
      <c r="M9" s="124"/>
      <c r="N9" s="54"/>
      <c r="O9" s="124"/>
      <c r="P9" s="174" t="s">
        <v>29</v>
      </c>
      <c r="Q9" s="174"/>
      <c r="R9" s="174"/>
      <c r="S9" s="174"/>
      <c r="T9" s="174"/>
      <c r="U9" s="174"/>
      <c r="V9" s="50"/>
      <c r="W9" s="175" t="s">
        <v>32</v>
      </c>
      <c r="X9" s="175"/>
      <c r="Y9" s="63"/>
      <c r="Z9" s="67"/>
      <c r="AA9" s="165" t="s">
        <v>30</v>
      </c>
      <c r="AB9" s="165"/>
      <c r="AC9" s="165"/>
      <c r="AD9" s="165"/>
      <c r="AE9" s="165"/>
      <c r="AF9" s="165"/>
      <c r="AG9" s="165"/>
      <c r="AH9" s="165"/>
      <c r="AI9" s="165"/>
      <c r="AJ9" s="165"/>
      <c r="AK9" s="62"/>
      <c r="AL9" s="62"/>
      <c r="AM9" s="62"/>
      <c r="AN9" s="62" t="s">
        <v>74</v>
      </c>
      <c r="AO9" s="62"/>
      <c r="AP9" s="62"/>
      <c r="AQ9" s="62"/>
      <c r="AR9" s="62"/>
      <c r="AS9" s="62"/>
      <c r="AT9" s="62"/>
      <c r="AU9" s="62"/>
      <c r="AV9" s="62"/>
      <c r="AW9" s="62"/>
      <c r="AX9" s="62"/>
      <c r="AY9" s="62"/>
      <c r="AZ9" s="62"/>
      <c r="BA9" s="62"/>
      <c r="BB9" s="62"/>
      <c r="BC9" s="62"/>
      <c r="BD9" s="62"/>
      <c r="BE9" s="62"/>
      <c r="BF9" s="62"/>
      <c r="BG9" s="62"/>
      <c r="BH9" s="62"/>
      <c r="BI9" s="62"/>
      <c r="BJ9" s="62"/>
    </row>
    <row r="10" spans="1:62" ht="19.5" customHeight="1" thickBot="1" x14ac:dyDescent="0.35">
      <c r="A10" s="169"/>
      <c r="B10" s="45" t="s">
        <v>0</v>
      </c>
      <c r="C10" s="45" t="s">
        <v>15</v>
      </c>
      <c r="D10" s="45" t="s">
        <v>3</v>
      </c>
      <c r="E10" s="51"/>
      <c r="F10" s="171"/>
      <c r="G10" s="171"/>
      <c r="H10" s="51"/>
      <c r="I10" s="173"/>
      <c r="J10" s="173"/>
      <c r="K10" s="171"/>
      <c r="L10" s="171"/>
      <c r="M10" s="183" t="s">
        <v>76</v>
      </c>
      <c r="N10" s="55"/>
      <c r="O10" s="114" t="s">
        <v>50</v>
      </c>
      <c r="P10" s="46" t="s">
        <v>6</v>
      </c>
      <c r="Q10" s="48" t="s">
        <v>7</v>
      </c>
      <c r="R10" s="48" t="s">
        <v>8</v>
      </c>
      <c r="S10" s="48" t="s">
        <v>9</v>
      </c>
      <c r="T10" s="48" t="s">
        <v>46</v>
      </c>
      <c r="U10" s="48" t="s">
        <v>10</v>
      </c>
      <c r="V10" s="58"/>
      <c r="W10" s="49" t="s">
        <v>33</v>
      </c>
      <c r="X10" s="47" t="s">
        <v>49</v>
      </c>
      <c r="Y10" s="64"/>
      <c r="Z10" s="68"/>
      <c r="AA10" s="46" t="s">
        <v>0</v>
      </c>
      <c r="AB10" s="46" t="s">
        <v>1</v>
      </c>
      <c r="AC10" s="46" t="s">
        <v>3</v>
      </c>
      <c r="AD10" s="48" t="s">
        <v>6</v>
      </c>
      <c r="AE10" s="48" t="s">
        <v>7</v>
      </c>
      <c r="AF10" s="46" t="s">
        <v>39</v>
      </c>
      <c r="AG10" s="48" t="s">
        <v>9</v>
      </c>
      <c r="AH10" s="46" t="s">
        <v>31</v>
      </c>
      <c r="AI10" s="48" t="s">
        <v>8</v>
      </c>
      <c r="AJ10" s="48" t="s">
        <v>52</v>
      </c>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row>
    <row r="11" spans="1:62" x14ac:dyDescent="0.3">
      <c r="A11" s="17">
        <f>0</f>
        <v>0</v>
      </c>
      <c r="B11" s="39"/>
      <c r="C11" s="39"/>
      <c r="D11" s="39"/>
      <c r="E11" s="52"/>
      <c r="F11" s="94"/>
      <c r="G11" s="37">
        <f>J7</f>
        <v>1</v>
      </c>
      <c r="H11" s="53"/>
      <c r="I11" s="75"/>
      <c r="J11" s="39"/>
      <c r="K11" s="39"/>
      <c r="L11" s="39"/>
      <c r="M11" s="125"/>
      <c r="N11" s="56"/>
      <c r="O11" s="125"/>
      <c r="P11" s="71"/>
      <c r="Q11" s="71"/>
      <c r="R11" s="71"/>
      <c r="S11" s="71"/>
      <c r="T11" s="71"/>
      <c r="U11" s="76"/>
      <c r="V11" s="59"/>
      <c r="W11" s="77"/>
      <c r="X11" s="65"/>
      <c r="Y11" s="65"/>
      <c r="Z11" s="61"/>
      <c r="AA11" s="69"/>
      <c r="AB11" s="69"/>
      <c r="AC11" s="69"/>
      <c r="AD11" s="69"/>
      <c r="AE11" s="69"/>
      <c r="AF11" s="69"/>
      <c r="AG11" s="69"/>
      <c r="AH11" s="69"/>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row>
    <row r="12" spans="1:62" x14ac:dyDescent="0.3">
      <c r="A12" s="17">
        <f>1+A11</f>
        <v>1</v>
      </c>
      <c r="B12" s="37">
        <f>J5</f>
        <v>2</v>
      </c>
      <c r="C12" s="37">
        <f>F12/A$7</f>
        <v>2</v>
      </c>
      <c r="D12" s="34">
        <f>(G11*B12+F12)/G12</f>
        <v>4.0816326530612246</v>
      </c>
      <c r="E12" s="52"/>
      <c r="F12" s="37">
        <f>J6</f>
        <v>2</v>
      </c>
      <c r="G12" s="37">
        <f>G11*(1+B$7)</f>
        <v>0.98</v>
      </c>
      <c r="H12" s="53"/>
      <c r="I12" s="36">
        <f>B12/D12</f>
        <v>0.49</v>
      </c>
      <c r="J12" s="34">
        <f>C12/D12</f>
        <v>0.49</v>
      </c>
      <c r="K12" s="34">
        <f>B13/D12</f>
        <v>0.53025</v>
      </c>
      <c r="L12" s="34">
        <f>M13/(M12+1)</f>
        <v>0.51530612244897966</v>
      </c>
      <c r="M12" s="37">
        <f>P12/F12</f>
        <v>1</v>
      </c>
      <c r="N12" s="57"/>
      <c r="O12" s="37">
        <f>P12+Q12</f>
        <v>3</v>
      </c>
      <c r="P12" s="34">
        <f>G11*B12</f>
        <v>2</v>
      </c>
      <c r="Q12" s="34">
        <f>F12/(1+D$7)</f>
        <v>1</v>
      </c>
      <c r="R12" s="34">
        <f>F12-Q12</f>
        <v>1</v>
      </c>
      <c r="S12" s="34">
        <f t="shared" ref="S12:S13" si="0">SUM(P12:R12)</f>
        <v>4</v>
      </c>
      <c r="T12" s="34">
        <f>S12*G$7</f>
        <v>0.4</v>
      </c>
      <c r="U12" s="41">
        <f>(R12-T12)/(P12+Q12)</f>
        <v>0.19999999999999998</v>
      </c>
      <c r="V12" s="60"/>
      <c r="W12" s="130">
        <f>(R12-T12)*F$7</f>
        <v>0.15</v>
      </c>
      <c r="X12" s="43">
        <f>W12/(R12-T12)</f>
        <v>0.25</v>
      </c>
      <c r="Y12" s="66"/>
      <c r="Z12" s="61"/>
      <c r="AA12" s="61"/>
      <c r="AB12" s="61"/>
      <c r="AC12" s="61"/>
      <c r="AD12" s="61"/>
      <c r="AE12" s="61"/>
      <c r="AF12" s="61"/>
      <c r="AG12" s="61"/>
      <c r="AH12" s="4">
        <f>G12/G11-1</f>
        <v>-2.0000000000000018E-2</v>
      </c>
      <c r="AI12" s="65"/>
      <c r="AJ12" s="118"/>
      <c r="AK12" s="120"/>
      <c r="AL12" s="65"/>
      <c r="AM12" s="121"/>
      <c r="AN12" s="65"/>
      <c r="AO12" s="65"/>
      <c r="AP12" s="65"/>
      <c r="AQ12" s="65"/>
      <c r="AR12" s="65"/>
      <c r="AS12" s="65"/>
      <c r="AT12" s="65"/>
      <c r="AU12" s="65"/>
      <c r="AV12" s="65"/>
      <c r="AW12" s="65"/>
      <c r="AX12" s="65"/>
      <c r="AY12" s="65"/>
      <c r="AZ12" s="65"/>
      <c r="BA12" s="65"/>
      <c r="BB12" s="65"/>
      <c r="BC12" s="65"/>
      <c r="BD12" s="65"/>
      <c r="BE12" s="65"/>
      <c r="BF12" s="65"/>
      <c r="BG12" s="65"/>
      <c r="BH12" s="65"/>
      <c r="BI12" s="65"/>
      <c r="BJ12" s="65"/>
    </row>
    <row r="13" spans="1:62" x14ac:dyDescent="0.3">
      <c r="A13" s="17">
        <f t="shared" ref="A13:A76" si="1">1+A12</f>
        <v>2</v>
      </c>
      <c r="B13" s="34">
        <f>P13/G12</f>
        <v>2.1642857142857141</v>
      </c>
      <c r="C13" s="131">
        <f>Q13+R13</f>
        <v>2.0579999999999998</v>
      </c>
      <c r="D13" s="34">
        <f>(G12*B13+F13)/G13</f>
        <v>4.35131195335277</v>
      </c>
      <c r="E13" s="52"/>
      <c r="F13" s="34">
        <f>C13*A$7</f>
        <v>2.0579999999999998</v>
      </c>
      <c r="G13" s="37">
        <f t="shared" ref="G13" si="2">G12*(1+B$7)</f>
        <v>0.96039999999999992</v>
      </c>
      <c r="H13" s="53"/>
      <c r="I13" s="36">
        <f>B13/D13</f>
        <v>0.49738693467336675</v>
      </c>
      <c r="J13" s="34">
        <f>C13/D13</f>
        <v>0.47296080402010043</v>
      </c>
      <c r="K13" s="34">
        <f t="shared" ref="K13:K76" si="3">B14/D13</f>
        <v>0.53747479899497497</v>
      </c>
      <c r="L13" s="34">
        <f t="shared" ref="L13:L76" si="4">M14/(M13+1)</f>
        <v>0.52340154617639145</v>
      </c>
      <c r="M13" s="37">
        <f>P13/F13</f>
        <v>1.0306122448979593</v>
      </c>
      <c r="N13" s="52"/>
      <c r="O13" s="32">
        <f>O12+W12</f>
        <v>3.15</v>
      </c>
      <c r="P13" s="34">
        <f>(P12/O12)*(1+C$7)*O13</f>
        <v>2.121</v>
      </c>
      <c r="Q13" s="129">
        <f>O13-P13</f>
        <v>1.0289999999999999</v>
      </c>
      <c r="R13" s="34">
        <f>Q13*D$7</f>
        <v>1.0289999999999999</v>
      </c>
      <c r="S13" s="34">
        <f t="shared" si="0"/>
        <v>4.1790000000000003</v>
      </c>
      <c r="T13" s="34">
        <f>S13*G$7</f>
        <v>0.41790000000000005</v>
      </c>
      <c r="U13" s="41">
        <f>(R13-T13)/(P13+Q13)</f>
        <v>0.19399999999999995</v>
      </c>
      <c r="V13" s="60"/>
      <c r="W13" s="42">
        <f>(R13-T13)*F$7</f>
        <v>0.15277499999999997</v>
      </c>
      <c r="X13" s="43">
        <f t="shared" ref="X13:X20" si="5">W13/(R13-T13)</f>
        <v>0.25</v>
      </c>
      <c r="Y13" s="66"/>
      <c r="Z13" s="61"/>
      <c r="AA13" s="44">
        <f>B13/B12-1</f>
        <v>8.2142857142857073E-2</v>
      </c>
      <c r="AB13" s="44">
        <f>F13/F12-1</f>
        <v>2.8999999999999915E-2</v>
      </c>
      <c r="AC13" s="44">
        <f>D13/D12-1</f>
        <v>6.6071428571428559E-2</v>
      </c>
      <c r="AD13" s="44">
        <f>P13/P12-1</f>
        <v>6.0499999999999998E-2</v>
      </c>
      <c r="AE13" s="44">
        <f>Q13/Q12-1</f>
        <v>2.8999999999999915E-2</v>
      </c>
      <c r="AF13" s="44">
        <f>O13/O12-1</f>
        <v>5.0000000000000044E-2</v>
      </c>
      <c r="AG13" s="44">
        <f>S13/S12-1</f>
        <v>4.4750000000000068E-2</v>
      </c>
      <c r="AH13" s="4">
        <f>G13/G12-1</f>
        <v>-2.0000000000000018E-2</v>
      </c>
      <c r="AI13" s="84">
        <f>R13/R12-1</f>
        <v>2.8999999999999915E-2</v>
      </c>
      <c r="AJ13" s="84">
        <f>(R13-T13)/(R12-T12)-1</f>
        <v>1.8499999999999739E-2</v>
      </c>
      <c r="AK13" s="120"/>
      <c r="AL13" s="65"/>
      <c r="AM13" s="65"/>
      <c r="AN13" s="160">
        <f>O13-P13-Q13</f>
        <v>0</v>
      </c>
      <c r="AO13" s="119">
        <f>D13*G13-S13</f>
        <v>0</v>
      </c>
      <c r="AP13" s="65"/>
      <c r="AQ13" s="65"/>
      <c r="AR13" s="65"/>
      <c r="AS13" s="65"/>
      <c r="AT13" s="65"/>
      <c r="AU13" s="65"/>
      <c r="AV13" s="65"/>
      <c r="AW13" s="65"/>
      <c r="AX13" s="65"/>
      <c r="AY13" s="65"/>
      <c r="AZ13" s="65"/>
      <c r="BA13" s="65"/>
      <c r="BB13" s="65"/>
      <c r="BC13" s="65"/>
      <c r="BD13" s="65"/>
      <c r="BE13" s="65"/>
      <c r="BF13" s="65"/>
      <c r="BG13" s="65"/>
      <c r="BH13" s="65"/>
      <c r="BI13" s="65"/>
      <c r="BJ13" s="65"/>
    </row>
    <row r="14" spans="1:62" x14ac:dyDescent="0.3">
      <c r="A14" s="17">
        <f t="shared" si="1"/>
        <v>3</v>
      </c>
      <c r="B14" s="34">
        <f>P14/G13</f>
        <v>2.3387205174927117</v>
      </c>
      <c r="C14" s="131">
        <f t="shared" ref="C14:C20" si="6">Q14+R14</f>
        <v>2.1133356299999999</v>
      </c>
      <c r="D14" s="34">
        <f t="shared" ref="D14:D20" si="7">(G13*B14+F14)/G14</f>
        <v>4.6318315657166655</v>
      </c>
      <c r="E14" s="52"/>
      <c r="F14" s="34">
        <f t="shared" ref="F14:F20" si="8">C14*A$7</f>
        <v>2.1133356299999999</v>
      </c>
      <c r="G14" s="37">
        <f t="shared" ref="G14:G20" si="9">G13*(1+B$7)</f>
        <v>0.94119199999999992</v>
      </c>
      <c r="H14" s="53"/>
      <c r="I14" s="36">
        <f>B14/D14</f>
        <v>0.50492348098388817</v>
      </c>
      <c r="J14" s="34">
        <f>C14/D14</f>
        <v>0.45626348886307388</v>
      </c>
      <c r="K14" s="34">
        <f t="shared" si="3"/>
        <v>0.54483039167887282</v>
      </c>
      <c r="L14" s="34">
        <f t="shared" si="4"/>
        <v>0.53168202751603622</v>
      </c>
      <c r="M14" s="37">
        <f>P14/F14</f>
        <v>1.0628255886643052</v>
      </c>
      <c r="N14" s="52"/>
      <c r="O14" s="32">
        <f t="shared" ref="O14:O20" si="10">O13+W13</f>
        <v>3.302775</v>
      </c>
      <c r="P14" s="34">
        <f>(P13/O13)*(1+C$7)*O14</f>
        <v>2.2461071850000001</v>
      </c>
      <c r="Q14" s="129">
        <f t="shared" ref="Q14:Q20" si="11">O14-P14</f>
        <v>1.056667815</v>
      </c>
      <c r="R14" s="34">
        <f>Q14*D$7</f>
        <v>1.056667815</v>
      </c>
      <c r="S14" s="34">
        <f t="shared" ref="S14:S20" si="12">SUM(P14:R14)</f>
        <v>4.3594428149999995</v>
      </c>
      <c r="T14" s="34">
        <f>S14*G$7</f>
        <v>0.43594428149999997</v>
      </c>
      <c r="U14" s="41">
        <f t="shared" ref="U14:U20" si="13">(R14-T14)/(P14+Q14)</f>
        <v>0.18794</v>
      </c>
      <c r="V14" s="60"/>
      <c r="W14" s="42">
        <f>(R14-T14)*F$7</f>
        <v>0.15518088337499999</v>
      </c>
      <c r="X14" s="43">
        <f t="shared" si="5"/>
        <v>0.25</v>
      </c>
      <c r="Y14" s="66"/>
      <c r="Z14" s="61"/>
      <c r="AA14" s="44">
        <f>B14/B13-1</f>
        <v>8.0596938775510329E-2</v>
      </c>
      <c r="AB14" s="44">
        <f>F14/F13-1</f>
        <v>2.6888061224489945E-2</v>
      </c>
      <c r="AC14" s="44">
        <f>D14/D13-1</f>
        <v>6.4467823812942138E-2</v>
      </c>
      <c r="AD14" s="44">
        <f t="shared" ref="AD14:AD20" si="14">P14/P13-1</f>
        <v>5.8985000000000065E-2</v>
      </c>
      <c r="AE14" s="44">
        <f t="shared" ref="AE14:AE20" si="15">Q14/Q13-1</f>
        <v>2.6888061224489945E-2</v>
      </c>
      <c r="AF14" s="44">
        <f t="shared" ref="AF14:AF20" si="16">O14/O13-1</f>
        <v>4.8499999999999988E-2</v>
      </c>
      <c r="AG14" s="44">
        <f t="shared" ref="AG14:AG20" si="17">S14/S13-1</f>
        <v>4.3178467336683291E-2</v>
      </c>
      <c r="AH14" s="4">
        <f>G14/G13-1</f>
        <v>-2.0000000000000018E-2</v>
      </c>
      <c r="AI14" s="84">
        <f t="shared" ref="AI14:AI20" si="18">R14/R13-1</f>
        <v>2.6888061224489945E-2</v>
      </c>
      <c r="AJ14" s="84">
        <f t="shared" ref="AJ14:AJ19" si="19">(R14-T14)/(R13-T13)-1</f>
        <v>1.5747886597938354E-2</v>
      </c>
      <c r="AK14" s="120"/>
      <c r="AL14" s="65"/>
      <c r="AM14" s="65"/>
      <c r="AN14" s="160">
        <f t="shared" ref="AN14:AN16" si="20">O14-P14-Q14</f>
        <v>0</v>
      </c>
      <c r="AO14" s="119">
        <f>D14*G14-S14</f>
        <v>0</v>
      </c>
      <c r="AP14" s="65"/>
      <c r="AQ14" s="65"/>
      <c r="AR14" s="65"/>
      <c r="AS14" s="65"/>
      <c r="AT14" s="65"/>
      <c r="AU14" s="65"/>
      <c r="AV14" s="65"/>
      <c r="AW14" s="65"/>
      <c r="AX14" s="65"/>
      <c r="AY14" s="65"/>
      <c r="AZ14" s="65"/>
      <c r="BA14" s="65"/>
      <c r="BB14" s="65"/>
      <c r="BC14" s="65"/>
      <c r="BD14" s="65"/>
      <c r="BE14" s="65"/>
      <c r="BF14" s="65"/>
      <c r="BG14" s="65"/>
      <c r="BH14" s="65"/>
      <c r="BI14" s="65"/>
      <c r="BJ14" s="65"/>
    </row>
    <row r="15" spans="1:62" x14ac:dyDescent="0.3">
      <c r="A15" s="17">
        <f t="shared" si="1"/>
        <v>4</v>
      </c>
      <c r="B15" s="34">
        <f>P15/G14</f>
        <v>2.5235626061399774</v>
      </c>
      <c r="C15" s="131">
        <f t="shared" si="6"/>
        <v>2.1655978939538052</v>
      </c>
      <c r="D15" s="34">
        <f t="shared" si="7"/>
        <v>4.9229310239328976</v>
      </c>
      <c r="E15" s="52"/>
      <c r="F15" s="34">
        <f t="shared" si="8"/>
        <v>2.1655978939538052</v>
      </c>
      <c r="G15" s="37">
        <f t="shared" si="9"/>
        <v>0.92236815999999988</v>
      </c>
      <c r="H15" s="53"/>
      <c r="I15" s="36">
        <f>B15/D15</f>
        <v>0.51261384607495875</v>
      </c>
      <c r="J15" s="34">
        <f>C15/D15</f>
        <v>0.43990010898501747</v>
      </c>
      <c r="K15" s="34">
        <f t="shared" si="3"/>
        <v>0.55232018150181761</v>
      </c>
      <c r="L15" s="34">
        <f t="shared" si="4"/>
        <v>0.54015458427568119</v>
      </c>
      <c r="M15" s="37">
        <f>P15/F15</f>
        <v>1.0967672913929987</v>
      </c>
      <c r="N15" s="52"/>
      <c r="O15" s="32">
        <f t="shared" si="10"/>
        <v>3.4579558833749999</v>
      </c>
      <c r="P15" s="34">
        <f>(P14/O14)*(1+C$7)*O15</f>
        <v>2.3751569363980973</v>
      </c>
      <c r="Q15" s="129">
        <f>O15-P15</f>
        <v>1.0827989469769026</v>
      </c>
      <c r="R15" s="34">
        <f>Q15*D$7</f>
        <v>1.0827989469769026</v>
      </c>
      <c r="S15" s="34">
        <f t="shared" si="12"/>
        <v>4.5407548303519025</v>
      </c>
      <c r="T15" s="34">
        <f>S15*G$7</f>
        <v>0.4540754830351903</v>
      </c>
      <c r="U15" s="41">
        <f t="shared" si="13"/>
        <v>0.18181939999999996</v>
      </c>
      <c r="V15" s="60"/>
      <c r="W15" s="42">
        <f>(R15-T15)*F$7</f>
        <v>0.15718086598542808</v>
      </c>
      <c r="X15" s="43">
        <f t="shared" si="5"/>
        <v>0.25</v>
      </c>
      <c r="Y15" s="66"/>
      <c r="Z15" s="61"/>
      <c r="AA15" s="44">
        <f>B15/B14-1</f>
        <v>7.9035561224489737E-2</v>
      </c>
      <c r="AB15" s="44">
        <f>F15/F14-1</f>
        <v>2.472975102104602E-2</v>
      </c>
      <c r="AC15" s="44">
        <f>D15/D14-1</f>
        <v>6.2847591516681511E-2</v>
      </c>
      <c r="AD15" s="44">
        <f t="shared" si="14"/>
        <v>5.7454850000000057E-2</v>
      </c>
      <c r="AE15" s="44">
        <f t="shared" si="15"/>
        <v>2.472975102104602E-2</v>
      </c>
      <c r="AF15" s="44">
        <f t="shared" si="16"/>
        <v>4.6985000000000054E-2</v>
      </c>
      <c r="AG15" s="44">
        <f t="shared" si="17"/>
        <v>4.1590639686347908E-2</v>
      </c>
      <c r="AH15" s="4">
        <f>G15/G14-1</f>
        <v>-2.0000000000000018E-2</v>
      </c>
      <c r="AI15" s="84">
        <f t="shared" si="18"/>
        <v>2.472975102104602E-2</v>
      </c>
      <c r="AJ15" s="84">
        <f t="shared" si="19"/>
        <v>1.2888073369160091E-2</v>
      </c>
      <c r="AK15" s="120"/>
      <c r="AL15" s="65"/>
      <c r="AM15" s="65"/>
      <c r="AN15" s="160">
        <f t="shared" si="20"/>
        <v>0</v>
      </c>
      <c r="AO15" s="119">
        <f>D15*G15-S15</f>
        <v>0</v>
      </c>
      <c r="AP15" s="65"/>
      <c r="AQ15" s="65"/>
      <c r="AR15" s="65"/>
      <c r="AS15" s="65"/>
      <c r="AT15" s="65"/>
      <c r="AU15" s="65"/>
      <c r="AV15" s="65"/>
      <c r="AW15" s="65"/>
      <c r="AX15" s="65"/>
      <c r="AY15" s="65"/>
      <c r="AZ15" s="65"/>
      <c r="BA15" s="65"/>
      <c r="BB15" s="65"/>
      <c r="BC15" s="65"/>
      <c r="BD15" s="65"/>
      <c r="BE15" s="65"/>
      <c r="BF15" s="65"/>
      <c r="BG15" s="65"/>
      <c r="BH15" s="65"/>
      <c r="BI15" s="65"/>
      <c r="BJ15" s="65"/>
    </row>
    <row r="16" spans="1:62" x14ac:dyDescent="0.3">
      <c r="A16" s="17">
        <f t="shared" si="1"/>
        <v>5</v>
      </c>
      <c r="B16" s="34">
        <f>P16/G15</f>
        <v>2.7190341566595468</v>
      </c>
      <c r="C16" s="131">
        <f t="shared" si="6"/>
        <v>2.2143724346104205</v>
      </c>
      <c r="D16" s="34">
        <f t="shared" si="7"/>
        <v>5.22426631114506</v>
      </c>
      <c r="E16" s="52"/>
      <c r="F16" s="34">
        <f t="shared" si="8"/>
        <v>2.2143724346104205</v>
      </c>
      <c r="G16" s="37">
        <f t="shared" si="9"/>
        <v>0.90392079679999982</v>
      </c>
      <c r="H16" s="53"/>
      <c r="I16" s="36">
        <f>B16/D16</f>
        <v>0.52046239504654701</v>
      </c>
      <c r="J16" s="34">
        <f>C16/D16</f>
        <v>0.42386285513172323</v>
      </c>
      <c r="K16" s="34">
        <f t="shared" si="3"/>
        <v>0.55994769552291768</v>
      </c>
      <c r="L16" s="34">
        <f t="shared" si="4"/>
        <v>0.54882670344636297</v>
      </c>
      <c r="M16" s="37">
        <f>P16/F16</f>
        <v>1.1325784646052313</v>
      </c>
      <c r="N16" s="52"/>
      <c r="O16" s="32">
        <f t="shared" si="10"/>
        <v>3.6151367493604281</v>
      </c>
      <c r="P16" s="34">
        <f>(P15/O15)*(1+C$7)*O16</f>
        <v>2.5079505320552178</v>
      </c>
      <c r="Q16" s="129">
        <f t="shared" si="11"/>
        <v>1.1071862173052103</v>
      </c>
      <c r="R16" s="34">
        <f>Q16*D$7</f>
        <v>1.1071862173052103</v>
      </c>
      <c r="S16" s="34">
        <f t="shared" si="12"/>
        <v>4.7223229666656383</v>
      </c>
      <c r="T16" s="34">
        <f>S16*G$7</f>
        <v>0.47223229666656386</v>
      </c>
      <c r="U16" s="41">
        <f t="shared" si="13"/>
        <v>0.17563759399999995</v>
      </c>
      <c r="V16" s="60"/>
      <c r="W16" s="42">
        <f>(R16-T16)*F$7</f>
        <v>0.1587384801596616</v>
      </c>
      <c r="X16" s="43">
        <f t="shared" si="5"/>
        <v>0.25</v>
      </c>
      <c r="Y16" s="66"/>
      <c r="Z16" s="61"/>
      <c r="AA16" s="44">
        <f>B16/B15-1</f>
        <v>7.7458569897959073E-2</v>
      </c>
      <c r="AB16" s="44">
        <f>F16/F15-1</f>
        <v>2.2522436317836458E-2</v>
      </c>
      <c r="AC16" s="44">
        <f>D16/D15-1</f>
        <v>6.1210544236191211E-2</v>
      </c>
      <c r="AD16" s="44">
        <f t="shared" si="14"/>
        <v>5.5909398500000096E-2</v>
      </c>
      <c r="AE16" s="44">
        <f t="shared" si="15"/>
        <v>2.2522436317836458E-2</v>
      </c>
      <c r="AF16" s="44">
        <f t="shared" si="16"/>
        <v>4.5454850000000047E-2</v>
      </c>
      <c r="AG16" s="44">
        <f t="shared" si="17"/>
        <v>3.9986333351467174E-2</v>
      </c>
      <c r="AH16" s="4">
        <f>G16/G15-1</f>
        <v>-2.0000000000000129E-2</v>
      </c>
      <c r="AI16" s="84">
        <f t="shared" si="18"/>
        <v>2.2522436317836458E-2</v>
      </c>
      <c r="AJ16" s="84">
        <f t="shared" si="19"/>
        <v>9.9096932980247132E-3</v>
      </c>
      <c r="AK16" s="120"/>
      <c r="AL16" s="65"/>
      <c r="AM16" s="65"/>
      <c r="AN16" s="160">
        <f t="shared" si="20"/>
        <v>0</v>
      </c>
      <c r="AO16" s="119">
        <f>D16*G16-S16</f>
        <v>0</v>
      </c>
      <c r="AP16" s="65"/>
      <c r="AQ16" s="65"/>
      <c r="AR16" s="65"/>
      <c r="AS16" s="65"/>
      <c r="AT16" s="65"/>
      <c r="AU16" s="65"/>
      <c r="AV16" s="65"/>
      <c r="AW16" s="65"/>
      <c r="AX16" s="65"/>
      <c r="AY16" s="65"/>
      <c r="AZ16" s="65"/>
      <c r="BA16" s="65"/>
      <c r="BB16" s="65"/>
      <c r="BC16" s="65"/>
      <c r="BD16" s="65"/>
      <c r="BE16" s="65"/>
      <c r="BF16" s="65"/>
      <c r="BG16" s="65"/>
      <c r="BH16" s="65"/>
      <c r="BI16" s="65"/>
      <c r="BJ16" s="65"/>
    </row>
    <row r="17" spans="1:62" x14ac:dyDescent="0.3">
      <c r="A17" s="17">
        <f t="shared" si="1"/>
        <v>6</v>
      </c>
      <c r="B17" s="34">
        <f>P17/G16</f>
        <v>2.9253158817236904</v>
      </c>
      <c r="C17" s="131">
        <f t="shared" si="6"/>
        <v>2.2592427336414342</v>
      </c>
      <c r="D17" s="34">
        <f t="shared" si="7"/>
        <v>5.5354052845814596</v>
      </c>
      <c r="E17" s="52"/>
      <c r="F17" s="34">
        <f t="shared" si="8"/>
        <v>2.2592427336414342</v>
      </c>
      <c r="G17" s="37">
        <f t="shared" si="9"/>
        <v>0.8858423808639998</v>
      </c>
      <c r="H17" s="53"/>
      <c r="I17" s="36">
        <f>B17/D17</f>
        <v>0.52847365844592853</v>
      </c>
      <c r="J17" s="34">
        <f>C17/D17</f>
        <v>0.40814405043374508</v>
      </c>
      <c r="K17" s="34">
        <f t="shared" si="3"/>
        <v>0.56771659021544685</v>
      </c>
      <c r="L17" s="34">
        <f t="shared" si="4"/>
        <v>0.55770639331679173</v>
      </c>
      <c r="M17" s="37">
        <f>P17/F17</f>
        <v>1.1704160085699953</v>
      </c>
      <c r="N17" s="52"/>
      <c r="O17" s="32">
        <f t="shared" si="10"/>
        <v>3.7738752295200895</v>
      </c>
      <c r="P17" s="34">
        <f>(P16/O16)*(1+C$7)*O17</f>
        <v>2.6442538626993723</v>
      </c>
      <c r="Q17" s="129">
        <f t="shared" si="11"/>
        <v>1.1296213668207171</v>
      </c>
      <c r="R17" s="34">
        <f>Q17*D$7</f>
        <v>1.1296213668207171</v>
      </c>
      <c r="S17" s="34">
        <f t="shared" si="12"/>
        <v>4.9034965963408066</v>
      </c>
      <c r="T17" s="34">
        <f>S17*G$7</f>
        <v>0.49034965963408067</v>
      </c>
      <c r="U17" s="41">
        <f t="shared" si="13"/>
        <v>0.16939396993999997</v>
      </c>
      <c r="V17" s="60"/>
      <c r="W17" s="42">
        <f>(R17-T17)*F$7</f>
        <v>0.15981792679665913</v>
      </c>
      <c r="X17" s="43">
        <f t="shared" si="5"/>
        <v>0.25</v>
      </c>
      <c r="Y17" s="66"/>
      <c r="Z17" s="61"/>
      <c r="AA17" s="44">
        <f>B17/B16-1</f>
        <v>7.5865808658163392E-2</v>
      </c>
      <c r="AB17" s="44">
        <f>F17/F16-1</f>
        <v>2.0263212425198018E-2</v>
      </c>
      <c r="AC17" s="44">
        <f>D17/D16-1</f>
        <v>5.9556491745575535E-2</v>
      </c>
      <c r="AD17" s="44">
        <f t="shared" si="14"/>
        <v>5.4348492484999955E-2</v>
      </c>
      <c r="AE17" s="44">
        <f t="shared" si="15"/>
        <v>2.0263212425198018E-2</v>
      </c>
      <c r="AF17" s="44">
        <f t="shared" si="16"/>
        <v>4.3909398499999863E-2</v>
      </c>
      <c r="AG17" s="44">
        <f t="shared" si="17"/>
        <v>3.8365361910664086E-2</v>
      </c>
      <c r="AH17" s="4">
        <f>G17/G16-1</f>
        <v>-2.0000000000000018E-2</v>
      </c>
      <c r="AI17" s="84">
        <f t="shared" si="18"/>
        <v>2.0263212425198018E-2</v>
      </c>
      <c r="AJ17" s="84">
        <f t="shared" si="19"/>
        <v>6.8001573147973282E-3</v>
      </c>
      <c r="AK17" s="120"/>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row>
    <row r="18" spans="1:62" x14ac:dyDescent="0.3">
      <c r="A18" s="17">
        <f t="shared" si="1"/>
        <v>7</v>
      </c>
      <c r="B18" s="34">
        <f>P18/G17</f>
        <v>3.1425414136231513</v>
      </c>
      <c r="C18" s="131">
        <f t="shared" si="6"/>
        <v>2.2997935770181934</v>
      </c>
      <c r="D18" s="34">
        <f t="shared" si="7"/>
        <v>5.8558235533214047</v>
      </c>
      <c r="E18" s="52"/>
      <c r="F18" s="34">
        <f t="shared" si="8"/>
        <v>2.2997935770181934</v>
      </c>
      <c r="G18" s="37">
        <f t="shared" si="9"/>
        <v>0.86812553324671982</v>
      </c>
      <c r="H18" s="53"/>
      <c r="I18" s="36">
        <f>B18/D18</f>
        <v>0.53665234018888974</v>
      </c>
      <c r="J18" s="34">
        <f>C18/D18</f>
        <v>0.39273614651755651</v>
      </c>
      <c r="K18" s="34">
        <f t="shared" si="3"/>
        <v>0.57563065760491261</v>
      </c>
      <c r="L18" s="34">
        <f t="shared" si="4"/>
        <v>0.56680224394220335</v>
      </c>
      <c r="M18" s="37">
        <f>P18/F18</f>
        <v>1.210454884136599</v>
      </c>
      <c r="N18" s="52"/>
      <c r="O18" s="32">
        <f t="shared" si="10"/>
        <v>3.9336931563167488</v>
      </c>
      <c r="P18" s="34">
        <f>(P17/O17)*(1+C$7)*O18</f>
        <v>2.7837963678076521</v>
      </c>
      <c r="Q18" s="129">
        <f t="shared" si="11"/>
        <v>1.1498967885090967</v>
      </c>
      <c r="R18" s="34">
        <f>Q18*D$7</f>
        <v>1.1498967885090967</v>
      </c>
      <c r="S18" s="34">
        <f t="shared" si="12"/>
        <v>5.0835899448258459</v>
      </c>
      <c r="T18" s="34">
        <f>S18*G$7</f>
        <v>0.50835899448258459</v>
      </c>
      <c r="U18" s="41">
        <f t="shared" si="13"/>
        <v>0.16308790963940001</v>
      </c>
      <c r="V18" s="60"/>
      <c r="W18" s="42">
        <f>(R18-T18)*F$7</f>
        <v>0.16038444850662803</v>
      </c>
      <c r="X18" s="43">
        <f t="shared" si="5"/>
        <v>0.25</v>
      </c>
      <c r="Y18" s="66"/>
      <c r="Z18" s="61"/>
      <c r="AA18" s="44">
        <f>B18/B17-1</f>
        <v>7.4257119805969385E-2</v>
      </c>
      <c r="AB18" s="44">
        <f>F18/F17-1</f>
        <v>1.7948865242735312E-2</v>
      </c>
      <c r="AC18" s="44">
        <f>D18/D17-1</f>
        <v>5.7885240965544371E-2</v>
      </c>
      <c r="AD18" s="44">
        <f t="shared" si="14"/>
        <v>5.2771977409849846E-2</v>
      </c>
      <c r="AE18" s="44">
        <f t="shared" si="15"/>
        <v>1.7948865242735312E-2</v>
      </c>
      <c r="AF18" s="44">
        <f t="shared" si="16"/>
        <v>4.2348492484999944E-2</v>
      </c>
      <c r="AG18" s="44">
        <f t="shared" si="17"/>
        <v>3.6727536146233364E-2</v>
      </c>
      <c r="AH18" s="4">
        <f>G18/G17-1</f>
        <v>-2.0000000000000018E-2</v>
      </c>
      <c r="AI18" s="84">
        <f t="shared" si="18"/>
        <v>1.7948865242735312E-2</v>
      </c>
      <c r="AJ18" s="84">
        <f t="shared" si="19"/>
        <v>3.5447945128814773E-3</v>
      </c>
      <c r="AK18" s="120"/>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row>
    <row r="19" spans="1:62" x14ac:dyDescent="0.3">
      <c r="A19" s="17">
        <f t="shared" si="1"/>
        <v>8</v>
      </c>
      <c r="B19" s="34">
        <f>P19/G18</f>
        <v>3.370791562816736</v>
      </c>
      <c r="C19" s="131">
        <f t="shared" si="6"/>
        <v>2.3356147637791072</v>
      </c>
      <c r="D19" s="34">
        <f t="shared" si="7"/>
        <v>6.1849009031267528</v>
      </c>
      <c r="E19" s="52"/>
      <c r="F19" s="34">
        <f t="shared" si="8"/>
        <v>2.3356147637791072</v>
      </c>
      <c r="G19" s="37">
        <f t="shared" si="9"/>
        <v>0.85076302258178538</v>
      </c>
      <c r="H19" s="53"/>
      <c r="I19" s="36">
        <f>B19/D19</f>
        <v>0.54500332594054102</v>
      </c>
      <c r="J19" s="34">
        <f>C19/D19</f>
        <v>0.37763171962841735</v>
      </c>
      <c r="K19" s="34">
        <f t="shared" si="3"/>
        <v>0.58369383176253842</v>
      </c>
      <c r="L19" s="34">
        <f t="shared" si="4"/>
        <v>0.57612349768987414</v>
      </c>
      <c r="M19" s="37">
        <f>P19/F19</f>
        <v>1.2528907884616274</v>
      </c>
      <c r="N19" s="52"/>
      <c r="O19" s="32">
        <f t="shared" si="10"/>
        <v>4.0940776048233767</v>
      </c>
      <c r="P19" s="34">
        <f>(P18/O18)*(1+C$7)*O19</f>
        <v>2.9262702229338231</v>
      </c>
      <c r="Q19" s="129">
        <f t="shared" si="11"/>
        <v>1.1678073818895536</v>
      </c>
      <c r="R19" s="34">
        <f>Q19*D$7</f>
        <v>1.1678073818895536</v>
      </c>
      <c r="S19" s="34">
        <f t="shared" si="12"/>
        <v>5.2618849867129303</v>
      </c>
      <c r="T19" s="34">
        <f>S19*G$7</f>
        <v>0.52618849867129303</v>
      </c>
      <c r="U19" s="41">
        <f t="shared" si="13"/>
        <v>0.15671878873579406</v>
      </c>
      <c r="V19" s="60"/>
      <c r="W19" s="42">
        <f>(R19-T19)*F$7</f>
        <v>0.16040472080456514</v>
      </c>
      <c r="X19" s="43">
        <f t="shared" si="5"/>
        <v>0.25</v>
      </c>
      <c r="Y19" s="66"/>
      <c r="Z19" s="61"/>
      <c r="AA19" s="44">
        <f>B19/B18-1</f>
        <v>7.2632344065253429E-2</v>
      </c>
      <c r="AB19" s="44">
        <f>F19/F18-1</f>
        <v>1.5575826943285076E-2</v>
      </c>
      <c r="AC19" s="44">
        <f>D19/D18-1</f>
        <v>5.6196595885935841E-2</v>
      </c>
      <c r="AD19" s="44">
        <f t="shared" si="14"/>
        <v>5.1179697183948436E-2</v>
      </c>
      <c r="AE19" s="44">
        <f t="shared" si="15"/>
        <v>1.5575826943285076E-2</v>
      </c>
      <c r="AF19" s="44">
        <f t="shared" si="16"/>
        <v>4.0771977409850058E-2</v>
      </c>
      <c r="AG19" s="44">
        <f t="shared" si="17"/>
        <v>3.5072663968217066E-2</v>
      </c>
      <c r="AH19" s="4">
        <f>G19/G18-1</f>
        <v>-2.0000000000000018E-2</v>
      </c>
      <c r="AI19" s="84">
        <f t="shared" si="18"/>
        <v>1.5575826943285076E-2</v>
      </c>
      <c r="AJ19" s="84">
        <f t="shared" si="19"/>
        <v>1.2639815222659223E-4</v>
      </c>
      <c r="AK19" s="120"/>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row>
    <row r="20" spans="1:62" x14ac:dyDescent="0.3">
      <c r="A20" s="17">
        <f t="shared" si="1"/>
        <v>9</v>
      </c>
      <c r="B20" s="34">
        <f>P20/G19</f>
        <v>3.6100885072176387</v>
      </c>
      <c r="C20" s="131">
        <f t="shared" si="6"/>
        <v>2.3663050308793956</v>
      </c>
      <c r="D20" s="34">
        <f t="shared" si="7"/>
        <v>6.5219183643443639</v>
      </c>
      <c r="E20" s="52"/>
      <c r="F20" s="34">
        <f t="shared" si="8"/>
        <v>2.3663050308793956</v>
      </c>
      <c r="G20" s="37">
        <f t="shared" si="9"/>
        <v>0.83374776213014967</v>
      </c>
      <c r="H20" s="53"/>
      <c r="I20" s="36">
        <f>B20/D20</f>
        <v>0.55353169198715568</v>
      </c>
      <c r="J20" s="34">
        <f>C20/D20</f>
        <v>0.36282346676034727</v>
      </c>
      <c r="K20" s="34">
        <f t="shared" si="3"/>
        <v>0.59191019567844028</v>
      </c>
      <c r="L20" s="34">
        <f t="shared" si="4"/>
        <v>0.5856801320123578</v>
      </c>
      <c r="M20" s="37">
        <f>P20/F20</f>
        <v>1.2979433209618112</v>
      </c>
      <c r="N20" s="52"/>
      <c r="O20" s="32">
        <f t="shared" si="10"/>
        <v>4.2544823256279418</v>
      </c>
      <c r="P20" s="34">
        <f>(P19/O19)*(1+C$7)*O20</f>
        <v>3.071329810188244</v>
      </c>
      <c r="Q20" s="129">
        <f t="shared" si="11"/>
        <v>1.1831525154396978</v>
      </c>
      <c r="R20" s="34">
        <f>Q20*D$7</f>
        <v>1.1831525154396978</v>
      </c>
      <c r="S20" s="34">
        <f t="shared" si="12"/>
        <v>5.4376348410676396</v>
      </c>
      <c r="T20" s="34">
        <f>S20*G$7</f>
        <v>0.54376348410676401</v>
      </c>
      <c r="U20" s="41">
        <f t="shared" si="13"/>
        <v>0.15028597662315191</v>
      </c>
      <c r="V20" s="60"/>
      <c r="W20" s="42">
        <f>(R20-T20)*F$7</f>
        <v>0.15984725783323345</v>
      </c>
      <c r="X20" s="43">
        <f t="shared" si="5"/>
        <v>0.25</v>
      </c>
      <c r="Y20" s="66"/>
      <c r="Z20" s="61"/>
      <c r="AA20" s="44">
        <f>B20/B19-1</f>
        <v>7.0991320567130867E-2</v>
      </c>
      <c r="AB20" s="44">
        <f>F20/F19-1</f>
        <v>1.3140123780785773E-2</v>
      </c>
      <c r="AC20" s="44">
        <f>D20/D19-1</f>
        <v>5.449035748450437E-2</v>
      </c>
      <c r="AD20" s="44">
        <f t="shared" si="14"/>
        <v>4.9571494155788098E-2</v>
      </c>
      <c r="AE20" s="44">
        <f t="shared" si="15"/>
        <v>1.3140123780785773E-2</v>
      </c>
      <c r="AF20" s="44">
        <f t="shared" si="16"/>
        <v>3.9179697183948425E-2</v>
      </c>
      <c r="AG20" s="44">
        <f t="shared" si="17"/>
        <v>3.3400550334814483E-2</v>
      </c>
      <c r="AH20" s="4">
        <f>G20/G19-1</f>
        <v>-2.0000000000000018E-2</v>
      </c>
      <c r="AI20" s="84">
        <f t="shared" si="18"/>
        <v>1.3140123780785773E-2</v>
      </c>
      <c r="AJ20" s="132">
        <f>(R20-T20)/(R19-T19)-1</f>
        <v>-3.4753526488219277E-3</v>
      </c>
      <c r="AK20" s="65" t="s">
        <v>72</v>
      </c>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row>
    <row r="21" spans="1:62" s="14" customFormat="1" x14ac:dyDescent="0.3">
      <c r="A21" s="19">
        <f t="shared" si="1"/>
        <v>10</v>
      </c>
      <c r="B21" s="34">
        <f>P21/G20</f>
        <v>3.8603899752378856</v>
      </c>
      <c r="C21" s="131">
        <f t="shared" ref="C21:C84" si="21">Q21+R21</f>
        <v>2.3914761613138475</v>
      </c>
      <c r="D21" s="34">
        <f t="shared" ref="D21:D84" si="22">(G20*B21+F21)/G21</f>
        <v>6.8660560195221487</v>
      </c>
      <c r="E21" s="52"/>
      <c r="F21" s="34">
        <f t="shared" ref="F21:F84" si="23">C21*A$7</f>
        <v>2.3914761613138475</v>
      </c>
      <c r="G21" s="37">
        <f t="shared" ref="G21:G84" si="24">G20*(1+B$7)</f>
        <v>0.81707280688754669</v>
      </c>
      <c r="H21" s="53"/>
      <c r="I21" s="36">
        <f>B21/D21</f>
        <v>0.56224271463292752</v>
      </c>
      <c r="J21" s="34">
        <f>C21/D21</f>
        <v>0.34830420178836308</v>
      </c>
      <c r="K21" s="34">
        <f t="shared" si="3"/>
        <v>0.60028398854070375</v>
      </c>
      <c r="L21" s="34">
        <f t="shared" si="4"/>
        <v>0.59548295715339117</v>
      </c>
      <c r="M21" s="37">
        <f>P21/F21</f>
        <v>1.3458597475778293</v>
      </c>
      <c r="N21" s="52"/>
      <c r="O21" s="32">
        <f t="shared" ref="O21:O84" si="25">O20+W20</f>
        <v>4.4143295834611749</v>
      </c>
      <c r="P21" s="34">
        <f>(P20/O20)*(1+C$7)*O21</f>
        <v>3.2185915028042511</v>
      </c>
      <c r="Q21" s="129">
        <f t="shared" ref="Q21:Q84" si="26">O21-P21</f>
        <v>1.1957380806569238</v>
      </c>
      <c r="R21" s="34">
        <f>Q21*D$7</f>
        <v>1.1957380806569238</v>
      </c>
      <c r="S21" s="34">
        <f t="shared" ref="S21:S84" si="27">SUM(P21:R21)</f>
        <v>5.6100676641180982</v>
      </c>
      <c r="T21" s="34">
        <f>S21*G$7</f>
        <v>0.5610067664118098</v>
      </c>
      <c r="U21" s="41">
        <f t="shared" ref="U21:U84" si="28">(R21-T21)/(P21+Q21)</f>
        <v>0.14378883638938342</v>
      </c>
      <c r="V21" s="60"/>
      <c r="W21" s="42">
        <f>(R21-T21)*F$7</f>
        <v>0.15868282856127849</v>
      </c>
      <c r="X21" s="43">
        <f t="shared" ref="X21:X84" si="29">W21/(R21-T21)</f>
        <v>0.25</v>
      </c>
      <c r="Y21" s="66"/>
      <c r="Z21" s="61"/>
      <c r="AA21" s="44">
        <f>B21/B20-1</f>
        <v>6.9333886834026304E-2</v>
      </c>
      <c r="AB21" s="44">
        <f>F21/F20-1</f>
        <v>1.0637314338590276E-2</v>
      </c>
      <c r="AC21" s="44">
        <f>D21/D20-1</f>
        <v>5.2766323641706636E-2</v>
      </c>
      <c r="AD21" s="44">
        <f t="shared" ref="AD21:AD84" si="30">P21/P20-1</f>
        <v>4.7947209097345844E-2</v>
      </c>
      <c r="AE21" s="44">
        <f t="shared" ref="AE21:AE84" si="31">Q21/Q20-1</f>
        <v>1.0637314338590276E-2</v>
      </c>
      <c r="AF21" s="44">
        <f t="shared" ref="AF21:AF84" si="32">O21/O20-1</f>
        <v>3.7571494155787866E-2</v>
      </c>
      <c r="AG21" s="44">
        <f t="shared" ref="AG21:AG84" si="33">S21/S20-1</f>
        <v>3.171099716887249E-2</v>
      </c>
      <c r="AH21" s="4">
        <f>G21/G20-1</f>
        <v>-2.0000000000000018E-2</v>
      </c>
      <c r="AI21" s="84">
        <f t="shared" ref="AI21:AI84" si="34">R21/R20-1</f>
        <v>1.0637314338590276E-2</v>
      </c>
      <c r="AJ21" s="15"/>
    </row>
    <row r="22" spans="1:62" s="14" customFormat="1" x14ac:dyDescent="0.3">
      <c r="A22" s="19">
        <f t="shared" si="1"/>
        <v>11</v>
      </c>
      <c r="B22" s="34">
        <f>P22/G21</f>
        <v>4.1215834929426638</v>
      </c>
      <c r="C22" s="131">
        <f t="shared" si="21"/>
        <v>2.4107572372448249</v>
      </c>
      <c r="D22" s="34">
        <f t="shared" si="22"/>
        <v>7.2163916465042197</v>
      </c>
      <c r="E22" s="52"/>
      <c r="F22" s="34">
        <f t="shared" si="23"/>
        <v>2.4107572372448249</v>
      </c>
      <c r="G22" s="37">
        <f t="shared" si="24"/>
        <v>0.80073135074979573</v>
      </c>
      <c r="H22" s="53"/>
      <c r="I22" s="36">
        <f>B22/D22</f>
        <v>0.57114188015824363</v>
      </c>
      <c r="J22" s="34">
        <f>C22/D22</f>
        <v>0.33406685159786875</v>
      </c>
      <c r="K22" s="34">
        <f t="shared" si="3"/>
        <v>0.6088196134486441</v>
      </c>
      <c r="L22" s="34">
        <f t="shared" si="4"/>
        <v>0.60554373221234037</v>
      </c>
      <c r="M22" s="37">
        <f>P22/F22</f>
        <v>1.3969194995547536</v>
      </c>
      <c r="N22" s="52"/>
      <c r="O22" s="32">
        <f t="shared" si="25"/>
        <v>4.5730124120224538</v>
      </c>
      <c r="P22" s="34">
        <f>(P21/O21)*(1+C$7)*O22</f>
        <v>3.3676337934000413</v>
      </c>
      <c r="Q22" s="129">
        <f t="shared" si="26"/>
        <v>1.2053786186224125</v>
      </c>
      <c r="R22" s="34">
        <f>Q22*D$7</f>
        <v>1.2053786186224125</v>
      </c>
      <c r="S22" s="34">
        <f t="shared" si="27"/>
        <v>5.7783910306448663</v>
      </c>
      <c r="T22" s="34">
        <f>S22*G$7</f>
        <v>0.5778391030644866</v>
      </c>
      <c r="U22" s="41">
        <f t="shared" si="28"/>
        <v>0.13722672475327727</v>
      </c>
      <c r="V22" s="60"/>
      <c r="W22" s="42">
        <f>(R22-T22)*F$7</f>
        <v>0.15688487888948147</v>
      </c>
      <c r="X22" s="43">
        <f t="shared" si="29"/>
        <v>0.25</v>
      </c>
      <c r="Y22" s="66"/>
      <c r="Z22" s="61"/>
      <c r="AA22" s="44">
        <f>B22/B21-1</f>
        <v>6.7659878763591141E-2</v>
      </c>
      <c r="AB22" s="44">
        <f>F22/F21-1</f>
        <v>8.0624161105518066E-3</v>
      </c>
      <c r="AC22" s="44">
        <f>D22/D21-1</f>
        <v>5.1024289051235128E-2</v>
      </c>
      <c r="AD22" s="44">
        <f t="shared" si="30"/>
        <v>4.6306681188319487E-2</v>
      </c>
      <c r="AE22" s="44">
        <f t="shared" si="31"/>
        <v>8.0624161105518066E-3</v>
      </c>
      <c r="AF22" s="44">
        <f t="shared" si="32"/>
        <v>3.5947209097346056E-2</v>
      </c>
      <c r="AG22" s="44">
        <f t="shared" si="33"/>
        <v>3.000380327021035E-2</v>
      </c>
      <c r="AH22" s="4">
        <f>G22/G21-1</f>
        <v>-2.0000000000000018E-2</v>
      </c>
      <c r="AI22" s="84">
        <f t="shared" si="34"/>
        <v>8.0624161105518066E-3</v>
      </c>
      <c r="AJ22" s="15"/>
    </row>
    <row r="23" spans="1:62" s="14" customFormat="1" x14ac:dyDescent="0.3">
      <c r="A23" s="19">
        <f t="shared" si="1"/>
        <v>12</v>
      </c>
      <c r="B23" s="34">
        <f>P23/G22</f>
        <v>4.3934807727187231</v>
      </c>
      <c r="C23" s="131">
        <f t="shared" si="21"/>
        <v>2.423798994559232</v>
      </c>
      <c r="D23" s="34">
        <f t="shared" si="22"/>
        <v>7.5719002902245016</v>
      </c>
      <c r="E23" s="52"/>
      <c r="F23" s="34">
        <f t="shared" si="23"/>
        <v>2.423798994559232</v>
      </c>
      <c r="G23" s="37">
        <f t="shared" si="24"/>
        <v>0.78471672373479984</v>
      </c>
      <c r="H23" s="53"/>
      <c r="I23" s="36">
        <f>B23/D23</f>
        <v>0.58023489537901185</v>
      </c>
      <c r="J23" s="34">
        <f>C23/D23</f>
        <v>0.32010445220579736</v>
      </c>
      <c r="K23" s="34">
        <f t="shared" si="3"/>
        <v>0.61752164559081746</v>
      </c>
      <c r="L23" s="34">
        <f t="shared" si="4"/>
        <v>0.61587530393906931</v>
      </c>
      <c r="M23" s="37">
        <f>P23/F23</f>
        <v>1.4514395795729207</v>
      </c>
      <c r="N23" s="52"/>
      <c r="O23" s="32">
        <f t="shared" si="25"/>
        <v>4.7298972909119357</v>
      </c>
      <c r="P23" s="34">
        <f>(P22/O22)*(1+C$7)*O23</f>
        <v>3.5179977936323197</v>
      </c>
      <c r="Q23" s="129">
        <f t="shared" si="26"/>
        <v>1.211899497279616</v>
      </c>
      <c r="R23" s="34">
        <f>Q23*D$7</f>
        <v>1.211899497279616</v>
      </c>
      <c r="S23" s="34">
        <f t="shared" si="27"/>
        <v>5.9417967881915512</v>
      </c>
      <c r="T23" s="34">
        <f>S23*G$7</f>
        <v>0.59417967881915512</v>
      </c>
      <c r="U23" s="41">
        <f t="shared" si="28"/>
        <v>0.13059899200081002</v>
      </c>
      <c r="V23" s="60"/>
      <c r="W23" s="42">
        <f>(R23-T23)*F$7</f>
        <v>0.15442995461511522</v>
      </c>
      <c r="X23" s="43">
        <f t="shared" si="29"/>
        <v>0.25</v>
      </c>
      <c r="Y23" s="66"/>
      <c r="Z23" s="61"/>
      <c r="AA23" s="44">
        <f>B23/B22-1</f>
        <v>6.5969130612451687E-2</v>
      </c>
      <c r="AB23" s="44">
        <f>F23/F22-1</f>
        <v>5.4098177588848273E-3</v>
      </c>
      <c r="AC23" s="44">
        <f>D23/D22-1</f>
        <v>4.9264045126001133E-2</v>
      </c>
      <c r="AD23" s="44">
        <f t="shared" si="30"/>
        <v>4.4649748000202605E-2</v>
      </c>
      <c r="AE23" s="44">
        <f t="shared" si="31"/>
        <v>5.4098177588848273E-3</v>
      </c>
      <c r="AF23" s="44">
        <f t="shared" si="32"/>
        <v>3.4306681188319477E-2</v>
      </c>
      <c r="AG23" s="44">
        <f t="shared" si="33"/>
        <v>2.827876422348119E-2</v>
      </c>
      <c r="AH23" s="4">
        <f>G23/G22-1</f>
        <v>-2.0000000000000018E-2</v>
      </c>
      <c r="AI23" s="84">
        <f t="shared" si="34"/>
        <v>5.4098177588848273E-3</v>
      </c>
      <c r="AJ23" s="15"/>
    </row>
    <row r="24" spans="1:62" s="14" customFormat="1" x14ac:dyDescent="0.3">
      <c r="A24" s="19">
        <f t="shared" si="1"/>
        <v>13</v>
      </c>
      <c r="B24" s="34">
        <f>P24/G23</f>
        <v>4.6758123274690222</v>
      </c>
      <c r="C24" s="131">
        <f t="shared" si="21"/>
        <v>2.4302782302335411</v>
      </c>
      <c r="D24" s="34">
        <f t="shared" si="22"/>
        <v>7.9314548520651975</v>
      </c>
      <c r="E24" s="52"/>
      <c r="F24" s="34">
        <f t="shared" si="23"/>
        <v>2.4302782302335411</v>
      </c>
      <c r="G24" s="37">
        <f t="shared" si="24"/>
        <v>0.7690223892601038</v>
      </c>
      <c r="H24" s="53"/>
      <c r="I24" s="36">
        <f>B24/D24</f>
        <v>0.58952769884979317</v>
      </c>
      <c r="J24" s="34">
        <f>C24/D24</f>
        <v>0.3064101448677784</v>
      </c>
      <c r="K24" s="34">
        <f t="shared" si="3"/>
        <v>0.62639484092082853</v>
      </c>
      <c r="L24" s="34">
        <f t="shared" si="4"/>
        <v>0.62649177388325905</v>
      </c>
      <c r="M24" s="37">
        <f>P24/F24</f>
        <v>1.5097810961577369</v>
      </c>
      <c r="N24" s="52"/>
      <c r="O24" s="32">
        <f t="shared" si="25"/>
        <v>4.884327245527051</v>
      </c>
      <c r="P24" s="34">
        <f>(P23/O23)*(1+C$7)*O24</f>
        <v>3.6691881304102805</v>
      </c>
      <c r="Q24" s="129">
        <f t="shared" si="26"/>
        <v>1.2151391151167705</v>
      </c>
      <c r="R24" s="34">
        <f>Q24*D$7</f>
        <v>1.2151391151167705</v>
      </c>
      <c r="S24" s="34">
        <f t="shared" si="27"/>
        <v>6.099466360643822</v>
      </c>
      <c r="T24" s="34">
        <f>S24*G$7</f>
        <v>0.60994663606438226</v>
      </c>
      <c r="U24" s="41">
        <f t="shared" si="28"/>
        <v>0.12390498192081804</v>
      </c>
      <c r="V24" s="60"/>
      <c r="W24" s="42">
        <f>(R24-T24)*F$7</f>
        <v>0.15129811976309707</v>
      </c>
      <c r="X24" s="43">
        <f t="shared" si="29"/>
        <v>0.25</v>
      </c>
      <c r="Y24" s="66"/>
      <c r="Z24" s="61"/>
      <c r="AA24" s="44">
        <f>B24/B23-1</f>
        <v>6.4261474979800504E-2</v>
      </c>
      <c r="AB24" s="44">
        <f>F24/F23-1</f>
        <v>2.6731736785323701E-3</v>
      </c>
      <c r="AC24" s="44">
        <f>D24/D23-1</f>
        <v>4.7485379899268931E-2</v>
      </c>
      <c r="AD24" s="44">
        <f t="shared" si="30"/>
        <v>4.2976245480204511E-2</v>
      </c>
      <c r="AE24" s="44">
        <f t="shared" si="31"/>
        <v>2.6731736785323701E-3</v>
      </c>
      <c r="AF24" s="44">
        <f t="shared" si="32"/>
        <v>3.2649748000202594E-2</v>
      </c>
      <c r="AG24" s="44">
        <f t="shared" si="33"/>
        <v>2.653567230128373E-2</v>
      </c>
      <c r="AH24" s="4">
        <f>G24/G23-1</f>
        <v>-2.0000000000000018E-2</v>
      </c>
      <c r="AI24" s="84">
        <f t="shared" si="34"/>
        <v>2.6731736785323701E-3</v>
      </c>
      <c r="AJ24" s="15"/>
    </row>
    <row r="25" spans="1:62" s="14" customFormat="1" x14ac:dyDescent="0.3">
      <c r="A25" s="19">
        <f t="shared" si="1"/>
        <v>14</v>
      </c>
      <c r="B25" s="34">
        <f>P25/G24</f>
        <v>4.968222400330113</v>
      </c>
      <c r="C25" s="131">
        <f t="shared" si="21"/>
        <v>2.4299022092254328</v>
      </c>
      <c r="D25" s="34">
        <f t="shared" si="22"/>
        <v>8.2938277793699786</v>
      </c>
      <c r="E25" s="52"/>
      <c r="F25" s="34">
        <f t="shared" si="23"/>
        <v>2.4299022092254328</v>
      </c>
      <c r="G25" s="37">
        <f t="shared" si="24"/>
        <v>0.75364194147490171</v>
      </c>
      <c r="H25" s="53"/>
      <c r="I25" s="36">
        <f>B25/D25</f>
        <v>0.59902647275701115</v>
      </c>
      <c r="J25" s="34">
        <f>C25/D25</f>
        <v>0.2929771721652526</v>
      </c>
      <c r="K25" s="34">
        <f t="shared" si="3"/>
        <v>0.63544414536670057</v>
      </c>
      <c r="L25" s="34">
        <f t="shared" si="4"/>
        <v>0.63740870119484583</v>
      </c>
      <c r="M25" s="37">
        <f>P25/F25</f>
        <v>1.5723572109905311</v>
      </c>
      <c r="N25" s="52"/>
      <c r="O25" s="32">
        <f t="shared" si="25"/>
        <v>5.0356253652901479</v>
      </c>
      <c r="P25" s="34">
        <f>(P24/O24)*(1+C$7)*O25</f>
        <v>3.8206742606774315</v>
      </c>
      <c r="Q25" s="129">
        <f t="shared" si="26"/>
        <v>1.2149511046127164</v>
      </c>
      <c r="R25" s="34">
        <f>Q25*D$7</f>
        <v>1.2149511046127164</v>
      </c>
      <c r="S25" s="34">
        <f t="shared" si="27"/>
        <v>6.2505764699028639</v>
      </c>
      <c r="T25" s="34">
        <f>S25*G$7</f>
        <v>0.62505764699028643</v>
      </c>
      <c r="U25" s="41">
        <f t="shared" si="28"/>
        <v>0.11714403174002616</v>
      </c>
      <c r="V25" s="60"/>
      <c r="W25" s="42">
        <f>(R25-T25)*F$7</f>
        <v>0.14747336440560749</v>
      </c>
      <c r="X25" s="43">
        <f t="shared" si="29"/>
        <v>0.25</v>
      </c>
      <c r="Y25" s="66"/>
      <c r="Z25" s="61"/>
      <c r="AA25" s="44">
        <f>B25/B24-1</f>
        <v>6.2536742790823219E-2</v>
      </c>
      <c r="AB25" s="44">
        <f>F25/F24-1</f>
        <v>-1.5472344006972616E-4</v>
      </c>
      <c r="AC25" s="44">
        <f>D25/D24-1</f>
        <v>4.5688077920588155E-2</v>
      </c>
      <c r="AD25" s="44">
        <f t="shared" si="30"/>
        <v>4.1286007935006586E-2</v>
      </c>
      <c r="AE25" s="44">
        <f t="shared" si="31"/>
        <v>-1.5472344006972616E-4</v>
      </c>
      <c r="AF25" s="44">
        <f t="shared" si="32"/>
        <v>3.0976245480204501E-2</v>
      </c>
      <c r="AG25" s="44">
        <f t="shared" si="33"/>
        <v>2.4774316362176307E-2</v>
      </c>
      <c r="AH25" s="4">
        <f>G25/G24-1</f>
        <v>-2.0000000000000018E-2</v>
      </c>
      <c r="AI25" s="84">
        <f t="shared" si="34"/>
        <v>-1.5472344006972616E-4</v>
      </c>
      <c r="AJ25" s="15"/>
    </row>
    <row r="26" spans="1:62" s="14" customFormat="1" x14ac:dyDescent="0.3">
      <c r="A26" s="19">
        <f t="shared" si="1"/>
        <v>15</v>
      </c>
      <c r="B26" s="34">
        <f>P26/G25</f>
        <v>5.2702643050803557</v>
      </c>
      <c r="C26" s="131">
        <f t="shared" si="21"/>
        <v>2.4224130134582449</v>
      </c>
      <c r="D26" s="34">
        <f t="shared" si="22"/>
        <v>8.6576939294126749</v>
      </c>
      <c r="E26" s="52"/>
      <c r="F26" s="34">
        <f t="shared" si="23"/>
        <v>2.4224130134582449</v>
      </c>
      <c r="G26" s="37">
        <f t="shared" si="24"/>
        <v>0.73856910264540365</v>
      </c>
      <c r="H26" s="53"/>
      <c r="I26" s="36">
        <f>B26/D26</f>
        <v>0.60873765555233517</v>
      </c>
      <c r="J26" s="34">
        <f>C26/D26</f>
        <v>0.2797988740660618</v>
      </c>
      <c r="K26" s="34">
        <f t="shared" si="3"/>
        <v>0.64467470461253429</v>
      </c>
      <c r="L26" s="34">
        <f t="shared" si="4"/>
        <v>0.64864335062863299</v>
      </c>
      <c r="M26" s="37">
        <f>P26/F26</f>
        <v>1.6396428688666704</v>
      </c>
      <c r="N26" s="52"/>
      <c r="O26" s="32">
        <f t="shared" si="25"/>
        <v>5.1830987296957556</v>
      </c>
      <c r="P26" s="34">
        <f>(P25/O25)*(1+C$7)*O26</f>
        <v>3.9718922229666331</v>
      </c>
      <c r="Q26" s="129">
        <f t="shared" si="26"/>
        <v>1.2112065067291224</v>
      </c>
      <c r="R26" s="34">
        <f>Q26*D$7</f>
        <v>1.2112065067291224</v>
      </c>
      <c r="S26" s="34">
        <f t="shared" si="27"/>
        <v>6.394305236424878</v>
      </c>
      <c r="T26" s="34">
        <f>S26*G$7</f>
        <v>0.63943052364248787</v>
      </c>
      <c r="U26" s="41">
        <f t="shared" si="28"/>
        <v>0.11031547205742644</v>
      </c>
      <c r="V26" s="60"/>
      <c r="W26" s="42">
        <f>(R26-T26)*F$7</f>
        <v>0.14294399577165864</v>
      </c>
      <c r="X26" s="43">
        <f t="shared" si="29"/>
        <v>0.25</v>
      </c>
      <c r="Y26" s="66"/>
      <c r="Z26" s="61"/>
      <c r="AA26" s="44">
        <f>B26/B25-1</f>
        <v>6.0794763279955699E-2</v>
      </c>
      <c r="AB26" s="44">
        <f>F26/F25-1</f>
        <v>-3.0820975999585887E-3</v>
      </c>
      <c r="AC26" s="44">
        <f>D26/D25-1</f>
        <v>4.3871920146180798E-2</v>
      </c>
      <c r="AD26" s="44">
        <f t="shared" si="30"/>
        <v>3.9578868014356505E-2</v>
      </c>
      <c r="AE26" s="44">
        <f t="shared" si="31"/>
        <v>-3.0820975999585887E-3</v>
      </c>
      <c r="AF26" s="44">
        <f t="shared" si="32"/>
        <v>2.9286007935006575E-2</v>
      </c>
      <c r="AG26" s="44">
        <f t="shared" si="33"/>
        <v>2.2994481743257245E-2</v>
      </c>
      <c r="AH26" s="4">
        <f>G26/G25-1</f>
        <v>-2.0000000000000018E-2</v>
      </c>
      <c r="AI26" s="84">
        <f t="shared" si="34"/>
        <v>-3.0820975999585887E-3</v>
      </c>
      <c r="AJ26" s="15"/>
    </row>
    <row r="27" spans="1:62" s="14" customFormat="1" x14ac:dyDescent="0.3">
      <c r="A27" s="19">
        <f t="shared" si="1"/>
        <v>16</v>
      </c>
      <c r="B27" s="34">
        <f>P27/G26</f>
        <v>5.5813962765698477</v>
      </c>
      <c r="C27" s="131">
        <f t="shared" si="21"/>
        <v>2.4075917719456488</v>
      </c>
      <c r="D27" s="34">
        <f t="shared" si="22"/>
        <v>9.0216346717629339</v>
      </c>
      <c r="E27" s="52"/>
      <c r="F27" s="34">
        <f t="shared" si="23"/>
        <v>2.4075917719456488</v>
      </c>
      <c r="G27" s="37">
        <f t="shared" si="24"/>
        <v>0.72379772059249559</v>
      </c>
      <c r="H27" s="53"/>
      <c r="I27" s="36">
        <f>B27/D27</f>
        <v>0.61866795538054931</v>
      </c>
      <c r="J27" s="34">
        <f>C27/D27</f>
        <v>0.26686868395161661</v>
      </c>
      <c r="K27" s="34">
        <f t="shared" si="3"/>
        <v>0.65409187449443862</v>
      </c>
      <c r="L27" s="34">
        <f t="shared" si="4"/>
        <v>0.66021499838199527</v>
      </c>
      <c r="M27" s="37">
        <f>P27/F27</f>
        <v>1.7121867949246545</v>
      </c>
      <c r="N27" s="52"/>
      <c r="O27" s="32">
        <f t="shared" si="25"/>
        <v>5.3260427254674143</v>
      </c>
      <c r="P27" s="34">
        <f>(P26/O26)*(1+C$7)*O27</f>
        <v>4.1222468394945899</v>
      </c>
      <c r="Q27" s="129">
        <f t="shared" si="26"/>
        <v>1.2037958859728244</v>
      </c>
      <c r="R27" s="34">
        <f>Q27*D$7</f>
        <v>1.2037958859728244</v>
      </c>
      <c r="S27" s="34">
        <f t="shared" si="27"/>
        <v>6.5298386114402387</v>
      </c>
      <c r="T27" s="34">
        <f>S27*G$7</f>
        <v>0.65298386114402396</v>
      </c>
      <c r="U27" s="41">
        <f t="shared" si="28"/>
        <v>0.10341862677800075</v>
      </c>
      <c r="V27" s="60"/>
      <c r="W27" s="42">
        <f>(R27-T27)*F$7</f>
        <v>0.13770300620720011</v>
      </c>
      <c r="X27" s="43">
        <f t="shared" si="29"/>
        <v>0.25</v>
      </c>
      <c r="Y27" s="66"/>
      <c r="Z27" s="61"/>
      <c r="AA27" s="44">
        <f>B27/B26-1</f>
        <v>5.9035363973979793E-2</v>
      </c>
      <c r="AB27" s="44">
        <f>F27/F26-1</f>
        <v>-6.1183792483996413E-3</v>
      </c>
      <c r="AC27" s="44">
        <f>D27/D26-1</f>
        <v>4.2036683823373222E-2</v>
      </c>
      <c r="AD27" s="44">
        <f t="shared" si="30"/>
        <v>3.7854656694500166E-2</v>
      </c>
      <c r="AE27" s="44">
        <f t="shared" si="31"/>
        <v>-6.1183792483996413E-3</v>
      </c>
      <c r="AF27" s="44">
        <f t="shared" si="32"/>
        <v>2.7578868014356717E-2</v>
      </c>
      <c r="AG27" s="44">
        <f t="shared" si="33"/>
        <v>2.1195950146905895E-2</v>
      </c>
      <c r="AH27" s="4">
        <f>G27/G26-1</f>
        <v>-2.0000000000000018E-2</v>
      </c>
      <c r="AI27" s="84">
        <f t="shared" si="34"/>
        <v>-6.1183792483996413E-3</v>
      </c>
      <c r="AJ27" s="15"/>
    </row>
    <row r="28" spans="1:62" s="14" customFormat="1" x14ac:dyDescent="0.3">
      <c r="A28" s="19">
        <f t="shared" si="1"/>
        <v>17</v>
      </c>
      <c r="B28" s="34">
        <f>P28/G27</f>
        <v>5.9009779334574368</v>
      </c>
      <c r="C28" s="131">
        <f t="shared" si="21"/>
        <v>2.3852627083430136</v>
      </c>
      <c r="D28" s="34">
        <f t="shared" si="22"/>
        <v>9.3841432805417622</v>
      </c>
      <c r="E28" s="52"/>
      <c r="F28" s="34">
        <f t="shared" si="23"/>
        <v>2.3852627083430136</v>
      </c>
      <c r="G28" s="37">
        <f t="shared" si="24"/>
        <v>0.70932176618064569</v>
      </c>
      <c r="H28" s="53"/>
      <c r="I28" s="36">
        <f>B28/D28</f>
        <v>0.62882436436080968</v>
      </c>
      <c r="J28" s="34">
        <f>C28/D28</f>
        <v>0.25418012460326678</v>
      </c>
      <c r="K28" s="34">
        <f t="shared" si="3"/>
        <v>0.66370123205625997</v>
      </c>
      <c r="L28" s="34">
        <f t="shared" si="4"/>
        <v>0.67214531263491695</v>
      </c>
      <c r="M28" s="37">
        <f>P28/F28</f>
        <v>1.7906264004228496</v>
      </c>
      <c r="N28" s="52"/>
      <c r="O28" s="32">
        <f t="shared" si="25"/>
        <v>5.4637457316746145</v>
      </c>
      <c r="P28" s="34">
        <f>(P27/O27)*(1+C$7)*O28</f>
        <v>4.2711143775031077</v>
      </c>
      <c r="Q28" s="129">
        <f t="shared" si="26"/>
        <v>1.1926313541715068</v>
      </c>
      <c r="R28" s="34">
        <f>Q28*D$7</f>
        <v>1.1926313541715068</v>
      </c>
      <c r="S28" s="34">
        <f t="shared" si="27"/>
        <v>6.6563770858461213</v>
      </c>
      <c r="T28" s="34">
        <f>S28*G$7</f>
        <v>0.66563770858461213</v>
      </c>
      <c r="U28" s="41">
        <f t="shared" si="28"/>
        <v>9.6452813045780836E-2</v>
      </c>
      <c r="V28" s="60"/>
      <c r="W28" s="42">
        <f>(R28-T28)*F$7</f>
        <v>0.13174841139672366</v>
      </c>
      <c r="X28" s="43">
        <f t="shared" si="29"/>
        <v>0.25</v>
      </c>
      <c r="Y28" s="66"/>
      <c r="Z28" s="61"/>
      <c r="AA28" s="44">
        <f>B28/B27-1</f>
        <v>5.7258370674944103E-2</v>
      </c>
      <c r="AB28" s="44">
        <f>F28/F27-1</f>
        <v>-9.2744392395851527E-3</v>
      </c>
      <c r="AC28" s="44">
        <f>D28/D27-1</f>
        <v>4.0182142368661244E-2</v>
      </c>
      <c r="AD28" s="44">
        <f t="shared" si="30"/>
        <v>3.611320326144507E-2</v>
      </c>
      <c r="AE28" s="44">
        <f t="shared" si="31"/>
        <v>-9.2744392395851527E-3</v>
      </c>
      <c r="AF28" s="44">
        <f t="shared" si="32"/>
        <v>2.5854656694500155E-2</v>
      </c>
      <c r="AG28" s="44">
        <f t="shared" si="33"/>
        <v>1.9378499521288006E-2</v>
      </c>
      <c r="AH28" s="4">
        <f>G28/G27-1</f>
        <v>-2.0000000000000018E-2</v>
      </c>
      <c r="AI28" s="84">
        <f t="shared" si="34"/>
        <v>-9.2744392395851527E-3</v>
      </c>
      <c r="AJ28" s="15"/>
    </row>
    <row r="29" spans="1:62" s="14" customFormat="1" x14ac:dyDescent="0.3">
      <c r="A29" s="19">
        <f t="shared" si="1"/>
        <v>18</v>
      </c>
      <c r="B29" s="34">
        <f>P29/G28</f>
        <v>6.228267457088041</v>
      </c>
      <c r="C29" s="131">
        <f t="shared" si="21"/>
        <v>2.3552969403284205</v>
      </c>
      <c r="D29" s="34">
        <f t="shared" si="22"/>
        <v>9.7436316535442629</v>
      </c>
      <c r="E29" s="52"/>
      <c r="F29" s="34">
        <f t="shared" si="23"/>
        <v>2.3552969403284205</v>
      </c>
      <c r="G29" s="37">
        <f t="shared" si="24"/>
        <v>0.69513533085703272</v>
      </c>
      <c r="H29" s="53"/>
      <c r="I29" s="36">
        <f>B29/D29</f>
        <v>0.63921417378524337</v>
      </c>
      <c r="J29" s="34">
        <f>C29/D29</f>
        <v>0.24172680413998174</v>
      </c>
      <c r="K29" s="34">
        <f t="shared" si="3"/>
        <v>0.67350858731455276</v>
      </c>
      <c r="L29" s="34">
        <f t="shared" si="4"/>
        <v>0.68445883157809151</v>
      </c>
      <c r="M29" s="37">
        <f>P29/F29</f>
        <v>1.8757064543594693</v>
      </c>
      <c r="N29" s="52"/>
      <c r="O29" s="32">
        <f t="shared" si="25"/>
        <v>5.5954941430713383</v>
      </c>
      <c r="P29" s="34">
        <f>(P28/O28)*(1+C$7)*O29</f>
        <v>4.417845672907128</v>
      </c>
      <c r="Q29" s="129">
        <f t="shared" si="26"/>
        <v>1.1776484701642103</v>
      </c>
      <c r="R29" s="34">
        <f>Q29*D$7</f>
        <v>1.1776484701642103</v>
      </c>
      <c r="S29" s="34">
        <f t="shared" si="27"/>
        <v>6.7731426132355486</v>
      </c>
      <c r="T29" s="34">
        <f>S29*G$7</f>
        <v>0.67731426132355488</v>
      </c>
      <c r="U29" s="41">
        <f t="shared" si="28"/>
        <v>8.9417341176238715E-2</v>
      </c>
      <c r="V29" s="60"/>
      <c r="W29" s="42">
        <f>(R29-T29)*F$7</f>
        <v>0.12508355221016385</v>
      </c>
      <c r="X29" s="43">
        <f t="shared" si="29"/>
        <v>0.25</v>
      </c>
      <c r="Y29" s="66"/>
      <c r="Z29" s="61"/>
      <c r="AA29" s="44">
        <f>B29/B28-1</f>
        <v>5.5463607442917784E-2</v>
      </c>
      <c r="AB29" s="44">
        <f>F29/F28-1</f>
        <v>-1.2562879514185443E-2</v>
      </c>
      <c r="AC29" s="44">
        <f>D29/D28-1</f>
        <v>3.8308065238934264E-2</v>
      </c>
      <c r="AD29" s="44">
        <f t="shared" si="30"/>
        <v>3.4354335294059624E-2</v>
      </c>
      <c r="AE29" s="44">
        <f t="shared" si="31"/>
        <v>-1.2562879514185443E-2</v>
      </c>
      <c r="AF29" s="44">
        <f t="shared" si="32"/>
        <v>2.4113203261445282E-2</v>
      </c>
      <c r="AG29" s="44">
        <f t="shared" si="33"/>
        <v>1.7541903934155556E-2</v>
      </c>
      <c r="AH29" s="4">
        <f>G29/G28-1</f>
        <v>-2.0000000000000129E-2</v>
      </c>
      <c r="AI29" s="84">
        <f t="shared" si="34"/>
        <v>-1.2562879514185443E-2</v>
      </c>
      <c r="AJ29" s="15"/>
    </row>
    <row r="30" spans="1:62" s="14" customFormat="1" x14ac:dyDescent="0.3">
      <c r="A30" s="19">
        <f t="shared" si="1"/>
        <v>19</v>
      </c>
      <c r="B30" s="34">
        <f>P30/G29</f>
        <v>6.562419590291956</v>
      </c>
      <c r="C30" s="131">
        <f t="shared" si="21"/>
        <v>2.3176159643224601</v>
      </c>
      <c r="D30" s="34">
        <f t="shared" si="22"/>
        <v>10.098438378694262</v>
      </c>
      <c r="E30" s="52"/>
      <c r="F30" s="34">
        <f t="shared" si="23"/>
        <v>2.3176159643224601</v>
      </c>
      <c r="G30" s="37">
        <f t="shared" si="24"/>
        <v>0.68123262423989206</v>
      </c>
      <c r="H30" s="53"/>
      <c r="I30" s="36">
        <f>B30/D30</f>
        <v>0.64984499030438048</v>
      </c>
      <c r="J30" s="34">
        <f>C30/D30</f>
        <v>0.22950241189887127</v>
      </c>
      <c r="K30" s="34">
        <f t="shared" si="3"/>
        <v>0.68351999578649736</v>
      </c>
      <c r="L30" s="34">
        <f t="shared" si="4"/>
        <v>0.69718357007801124</v>
      </c>
      <c r="M30" s="37">
        <f>P30/F30</f>
        <v>1.9683026797124585</v>
      </c>
      <c r="N30" s="52"/>
      <c r="O30" s="32">
        <f t="shared" si="25"/>
        <v>5.7205776952815022</v>
      </c>
      <c r="P30" s="34">
        <f>(P29/O29)*(1+C$7)*O30</f>
        <v>4.5617697131202721</v>
      </c>
      <c r="Q30" s="129">
        <f t="shared" si="26"/>
        <v>1.15880798216123</v>
      </c>
      <c r="R30" s="34">
        <f>Q30*D$7</f>
        <v>1.15880798216123</v>
      </c>
      <c r="S30" s="34">
        <f t="shared" si="27"/>
        <v>6.8793856774427322</v>
      </c>
      <c r="T30" s="34">
        <f>S30*G$7</f>
        <v>0.68793856774427331</v>
      </c>
      <c r="U30" s="41">
        <f t="shared" si="28"/>
        <v>8.2311514588001039E-2</v>
      </c>
      <c r="V30" s="60"/>
      <c r="W30" s="42">
        <f>(R30-T30)*F$7</f>
        <v>0.11771735360423918</v>
      </c>
      <c r="X30" s="43">
        <f t="shared" si="29"/>
        <v>0.25</v>
      </c>
      <c r="Y30" s="66"/>
      <c r="Z30" s="61"/>
      <c r="AA30" s="44">
        <f>B30/B29-1</f>
        <v>5.3650896578571805E-2</v>
      </c>
      <c r="AB30" s="44">
        <f>F30/F29-1</f>
        <v>-1.5998397213009663E-2</v>
      </c>
      <c r="AC30" s="44">
        <f>D30/D29-1</f>
        <v>3.6414217795367687E-2</v>
      </c>
      <c r="AD30" s="44">
        <f t="shared" si="30"/>
        <v>3.2577878647000347E-2</v>
      </c>
      <c r="AE30" s="44">
        <f t="shared" si="31"/>
        <v>-1.5998397213009663E-2</v>
      </c>
      <c r="AF30" s="44">
        <f t="shared" si="32"/>
        <v>2.2354335294059613E-2</v>
      </c>
      <c r="AG30" s="44">
        <f t="shared" si="33"/>
        <v>1.568593343946012E-2</v>
      </c>
      <c r="AH30" s="4">
        <f>G30/G29-1</f>
        <v>-2.0000000000000018E-2</v>
      </c>
      <c r="AI30" s="84">
        <f t="shared" si="34"/>
        <v>-1.5998397213009663E-2</v>
      </c>
      <c r="AJ30" s="15"/>
    </row>
    <row r="31" spans="1:62" s="14" customFormat="1" x14ac:dyDescent="0.3">
      <c r="A31" s="19">
        <f t="shared" si="1"/>
        <v>20</v>
      </c>
      <c r="B31" s="34">
        <f>P31/G30</f>
        <v>6.9024845580553045</v>
      </c>
      <c r="C31" s="131">
        <f t="shared" si="21"/>
        <v>2.2721947592527894</v>
      </c>
      <c r="D31" s="34">
        <f t="shared" si="22"/>
        <v>10.446838149905476</v>
      </c>
      <c r="E31" s="52"/>
      <c r="F31" s="34">
        <f t="shared" si="23"/>
        <v>2.2721947592527894</v>
      </c>
      <c r="G31" s="37">
        <f t="shared" si="24"/>
        <v>0.66760797175509423</v>
      </c>
      <c r="H31" s="53"/>
      <c r="I31" s="36">
        <f>B31/D31</f>
        <v>0.66072475317498425</v>
      </c>
      <c r="J31" s="34">
        <f>C31/D31</f>
        <v>0.21750071424944478</v>
      </c>
      <c r="K31" s="34">
        <f t="shared" si="3"/>
        <v>0.69374177183918539</v>
      </c>
      <c r="L31" s="34">
        <f t="shared" si="4"/>
        <v>0.71035179811692384</v>
      </c>
      <c r="M31" s="37">
        <f>P31/F31</f>
        <v>2.0694518593140594</v>
      </c>
      <c r="N31" s="52"/>
      <c r="O31" s="32">
        <f t="shared" si="25"/>
        <v>5.8382950488857412</v>
      </c>
      <c r="P31" s="34">
        <f>(P30/O30)*(1+C$7)*O31</f>
        <v>4.7021976692593466</v>
      </c>
      <c r="Q31" s="129">
        <f t="shared" si="26"/>
        <v>1.1360973796263947</v>
      </c>
      <c r="R31" s="34">
        <f>Q31*D$7</f>
        <v>1.1360973796263947</v>
      </c>
      <c r="S31" s="34">
        <f t="shared" si="27"/>
        <v>6.9743924285121359</v>
      </c>
      <c r="T31" s="34">
        <f>S31*G$7</f>
        <v>0.69743924285121361</v>
      </c>
      <c r="U31" s="41">
        <f t="shared" si="28"/>
        <v>7.5134629733881034E-2</v>
      </c>
      <c r="V31" s="60"/>
      <c r="W31" s="42">
        <f>(R31-T31)*F$7</f>
        <v>0.10966453419379527</v>
      </c>
      <c r="X31" s="43">
        <f t="shared" si="29"/>
        <v>0.25</v>
      </c>
      <c r="Y31" s="66"/>
      <c r="Z31" s="61"/>
      <c r="AA31" s="44">
        <f>B31/B30-1</f>
        <v>5.182005860558192E-2</v>
      </c>
      <c r="AB31" s="44">
        <f>F31/F30-1</f>
        <v>-1.9598244820922872E-2</v>
      </c>
      <c r="AC31" s="44">
        <f>D31/D30-1</f>
        <v>3.4500361159431447E-2</v>
      </c>
      <c r="AD31" s="44">
        <f t="shared" si="30"/>
        <v>3.0783657433470335E-2</v>
      </c>
      <c r="AE31" s="44">
        <f t="shared" si="31"/>
        <v>-1.9598244820922872E-2</v>
      </c>
      <c r="AF31" s="44">
        <f t="shared" si="32"/>
        <v>2.0577878647000336E-2</v>
      </c>
      <c r="AG31" s="44">
        <f t="shared" si="33"/>
        <v>1.3810353936242858E-2</v>
      </c>
      <c r="AH31" s="4">
        <f>G31/G30-1</f>
        <v>-2.0000000000000018E-2</v>
      </c>
      <c r="AI31" s="84">
        <f t="shared" si="34"/>
        <v>-1.9598244820922872E-2</v>
      </c>
      <c r="AJ31" s="15"/>
    </row>
    <row r="32" spans="1:62" s="14" customFormat="1" x14ac:dyDescent="0.3">
      <c r="A32" s="19">
        <f t="shared" si="1"/>
        <v>21</v>
      </c>
      <c r="B32" s="34">
        <f>P32/G31</f>
        <v>7.2474080082326227</v>
      </c>
      <c r="C32" s="131">
        <f t="shared" si="21"/>
        <v>2.2190644444434557</v>
      </c>
      <c r="D32" s="34">
        <f t="shared" si="22"/>
        <v>10.787052514329808</v>
      </c>
      <c r="E32" s="52"/>
      <c r="F32" s="34">
        <f t="shared" si="23"/>
        <v>2.2190644444434557</v>
      </c>
      <c r="G32" s="37">
        <f t="shared" si="24"/>
        <v>0.6542558123199923</v>
      </c>
      <c r="H32" s="53"/>
      <c r="I32" s="36">
        <f>B32/D32</f>
        <v>0.67186175265254089</v>
      </c>
      <c r="J32" s="34">
        <f>C32/D32</f>
        <v>0.20571555033180672</v>
      </c>
      <c r="K32" s="34">
        <f t="shared" si="3"/>
        <v>0.70418050292385137</v>
      </c>
      <c r="L32" s="34">
        <f t="shared" si="4"/>
        <v>0.72400105159586603</v>
      </c>
      <c r="M32" s="37">
        <f>P32/F32</f>
        <v>2.1803906474970773</v>
      </c>
      <c r="N32" s="52"/>
      <c r="O32" s="32">
        <f t="shared" si="25"/>
        <v>5.9479595830795366</v>
      </c>
      <c r="P32" s="34">
        <f>(P31/O31)*(1+C$7)*O32</f>
        <v>4.8384273608578088</v>
      </c>
      <c r="Q32" s="129">
        <f t="shared" si="26"/>
        <v>1.1095322222217279</v>
      </c>
      <c r="R32" s="34">
        <f>Q32*D$7</f>
        <v>1.1095322222217279</v>
      </c>
      <c r="S32" s="34">
        <f t="shared" si="27"/>
        <v>7.0574918053012645</v>
      </c>
      <c r="T32" s="34">
        <f>S32*G$7</f>
        <v>0.70574918053012647</v>
      </c>
      <c r="U32" s="41">
        <f t="shared" si="28"/>
        <v>6.7885976031219777E-2</v>
      </c>
      <c r="V32" s="60"/>
      <c r="W32" s="42">
        <f>(R32-T32)*F$7</f>
        <v>0.10094576042290035</v>
      </c>
      <c r="X32" s="43">
        <f t="shared" si="29"/>
        <v>0.25</v>
      </c>
      <c r="Y32" s="66"/>
      <c r="Z32" s="61"/>
      <c r="AA32" s="44">
        <f>B32/B31-1</f>
        <v>4.997091225286221E-2</v>
      </c>
      <c r="AB32" s="44">
        <f>F32/F31-1</f>
        <v>-2.3382817248819632E-2</v>
      </c>
      <c r="AC32" s="44">
        <f>D32/D31-1</f>
        <v>3.2566252060429512E-2</v>
      </c>
      <c r="AD32" s="44">
        <f t="shared" si="30"/>
        <v>2.8971494007805187E-2</v>
      </c>
      <c r="AE32" s="44">
        <f t="shared" si="31"/>
        <v>-2.3382817248819632E-2</v>
      </c>
      <c r="AF32" s="44">
        <f t="shared" si="32"/>
        <v>1.8783657433470324E-2</v>
      </c>
      <c r="AG32" s="44">
        <f t="shared" si="33"/>
        <v>1.1914927019220922E-2</v>
      </c>
      <c r="AH32" s="4">
        <f>G32/G31-1</f>
        <v>-2.0000000000000018E-2</v>
      </c>
      <c r="AI32" s="84">
        <f t="shared" si="34"/>
        <v>-2.3382817248819632E-2</v>
      </c>
      <c r="AJ32" s="15"/>
    </row>
    <row r="33" spans="1:36" s="14" customFormat="1" x14ac:dyDescent="0.3">
      <c r="A33" s="19">
        <f t="shared" si="1"/>
        <v>22</v>
      </c>
      <c r="B33" s="34">
        <f>P33/G32</f>
        <v>7.5960320646067601</v>
      </c>
      <c r="C33" s="131">
        <f t="shared" si="21"/>
        <v>2.1583144293288647</v>
      </c>
      <c r="D33" s="34">
        <f t="shared" si="22"/>
        <v>11.117261911403267</v>
      </c>
      <c r="E33" s="52"/>
      <c r="F33" s="34">
        <f t="shared" si="23"/>
        <v>2.1583144293288647</v>
      </c>
      <c r="G33" s="37">
        <f t="shared" si="24"/>
        <v>0.64117069607359245</v>
      </c>
      <c r="H33" s="53"/>
      <c r="I33" s="36">
        <f>B33/D33</f>
        <v>0.68326464961802424</v>
      </c>
      <c r="J33" s="34">
        <f>C33/D33</f>
        <v>0.194140827708217</v>
      </c>
      <c r="K33" s="34">
        <f t="shared" si="3"/>
        <v>0.71484306476432546</v>
      </c>
      <c r="L33" s="34">
        <f t="shared" si="4"/>
        <v>0.73817546191347017</v>
      </c>
      <c r="M33" s="37">
        <f>P33/F33</f>
        <v>2.3026061732735412</v>
      </c>
      <c r="N33" s="52"/>
      <c r="O33" s="32">
        <f t="shared" si="25"/>
        <v>6.0489053435024367</v>
      </c>
      <c r="P33" s="34">
        <f>(P32/O32)*(1+C$7)*O33</f>
        <v>4.9697481288380043</v>
      </c>
      <c r="Q33" s="129">
        <f t="shared" si="26"/>
        <v>1.0791572146644324</v>
      </c>
      <c r="R33" s="34">
        <f>Q33*D$7</f>
        <v>1.0791572146644324</v>
      </c>
      <c r="S33" s="34">
        <f t="shared" si="27"/>
        <v>7.1280625581668691</v>
      </c>
      <c r="T33" s="34">
        <f>S33*G$7</f>
        <v>0.712806255816687</v>
      </c>
      <c r="U33" s="41">
        <f t="shared" si="28"/>
        <v>6.0564835791531969E-2</v>
      </c>
      <c r="V33" s="60"/>
      <c r="W33" s="42">
        <f>(R33-T33)*F$7</f>
        <v>9.1587739711936345E-2</v>
      </c>
      <c r="X33" s="43">
        <f t="shared" si="29"/>
        <v>0.25</v>
      </c>
      <c r="Y33" s="66"/>
      <c r="Z33" s="61"/>
      <c r="AA33" s="44">
        <f>B33/B32-1</f>
        <v>4.8103274436615218E-2</v>
      </c>
      <c r="AB33" s="44">
        <f>F33/F32-1</f>
        <v>-2.7376408678310038E-2</v>
      </c>
      <c r="AC33" s="44">
        <f>D33/D32-1</f>
        <v>3.0611642673918471E-2</v>
      </c>
      <c r="AD33" s="44">
        <f t="shared" si="30"/>
        <v>2.7141208947882856E-2</v>
      </c>
      <c r="AE33" s="44">
        <f t="shared" si="31"/>
        <v>-2.7376408678310038E-2</v>
      </c>
      <c r="AF33" s="44">
        <f t="shared" si="32"/>
        <v>1.6971494007804955E-2</v>
      </c>
      <c r="AG33" s="44">
        <f t="shared" si="33"/>
        <v>9.9994098204401194E-3</v>
      </c>
      <c r="AH33" s="4">
        <f>G33/G32-1</f>
        <v>-2.0000000000000018E-2</v>
      </c>
      <c r="AI33" s="84">
        <f t="shared" si="34"/>
        <v>-2.7376408678310038E-2</v>
      </c>
      <c r="AJ33" s="15"/>
    </row>
    <row r="34" spans="1:36" s="14" customFormat="1" x14ac:dyDescent="0.3">
      <c r="A34" s="19">
        <f t="shared" si="1"/>
        <v>23</v>
      </c>
      <c r="B34" s="34">
        <f>P34/G33</f>
        <v>7.9470975765352136</v>
      </c>
      <c r="C34" s="131">
        <f t="shared" si="21"/>
        <v>2.0900939966050611</v>
      </c>
      <c r="D34" s="34">
        <f t="shared" si="22"/>
        <v>11.435618941337779</v>
      </c>
      <c r="E34" s="52"/>
      <c r="F34" s="34">
        <f t="shared" si="23"/>
        <v>2.0900939966050611</v>
      </c>
      <c r="G34" s="37">
        <f t="shared" si="24"/>
        <v>0.62834728215212055</v>
      </c>
      <c r="H34" s="53"/>
      <c r="I34" s="36">
        <f>B34/D34</f>
        <v>0.69494249653666185</v>
      </c>
      <c r="J34" s="34">
        <f>C34/D34</f>
        <v>0.18277051791658899</v>
      </c>
      <c r="K34" s="34">
        <f t="shared" si="3"/>
        <v>0.72573663757524554</v>
      </c>
      <c r="L34" s="34">
        <f t="shared" si="4"/>
        <v>0.75292752964954679</v>
      </c>
      <c r="M34" s="37">
        <f>P34/F34</f>
        <v>2.4379028374744744</v>
      </c>
      <c r="N34" s="52"/>
      <c r="O34" s="32">
        <f t="shared" si="25"/>
        <v>6.1404930832143734</v>
      </c>
      <c r="P34" s="34">
        <f>(P33/O33)*(1+C$7)*O34</f>
        <v>5.0954460849118428</v>
      </c>
      <c r="Q34" s="129">
        <f t="shared" si="26"/>
        <v>1.0450469983025306</v>
      </c>
      <c r="R34" s="34">
        <f>Q34*D$7</f>
        <v>1.0450469983025306</v>
      </c>
      <c r="S34" s="34">
        <f t="shared" si="27"/>
        <v>7.1855400815169039</v>
      </c>
      <c r="T34" s="34">
        <f>S34*G$7</f>
        <v>0.71855400815169046</v>
      </c>
      <c r="U34" s="41">
        <f t="shared" si="28"/>
        <v>5.3170484149447216E-2</v>
      </c>
      <c r="V34" s="60"/>
      <c r="W34" s="42">
        <f>(R34-T34)*F$7</f>
        <v>8.1623247537710025E-2</v>
      </c>
      <c r="X34" s="43">
        <f t="shared" si="29"/>
        <v>0.25</v>
      </c>
      <c r="Y34" s="66"/>
      <c r="Z34" s="61"/>
      <c r="AA34" s="44">
        <f>B34/B33-1</f>
        <v>4.6216960242206229E-2</v>
      </c>
      <c r="AB34" s="44">
        <f>F34/F33-1</f>
        <v>-3.1608199341472742E-2</v>
      </c>
      <c r="AC34" s="44">
        <f>D34/D33-1</f>
        <v>2.8636280450311746E-2</v>
      </c>
      <c r="AD34" s="44">
        <f t="shared" si="30"/>
        <v>2.5292621037362073E-2</v>
      </c>
      <c r="AE34" s="44">
        <f t="shared" si="31"/>
        <v>-3.1608199341472742E-2</v>
      </c>
      <c r="AF34" s="44">
        <f t="shared" si="32"/>
        <v>1.5141208947883067E-2</v>
      </c>
      <c r="AG34" s="44">
        <f t="shared" si="33"/>
        <v>8.063554841305498E-3</v>
      </c>
      <c r="AH34" s="4">
        <f>G34/G33-1</f>
        <v>-2.0000000000000129E-2</v>
      </c>
      <c r="AI34" s="84">
        <f t="shared" si="34"/>
        <v>-3.1608199341472742E-2</v>
      </c>
      <c r="AJ34" s="15"/>
    </row>
    <row r="35" spans="1:36" s="14" customFormat="1" x14ac:dyDescent="0.3">
      <c r="A35" s="19">
        <f t="shared" si="1"/>
        <v>24</v>
      </c>
      <c r="B35" s="34">
        <f>P35/G34</f>
        <v>8.2992476390782688</v>
      </c>
      <c r="C35" s="131">
        <f t="shared" si="21"/>
        <v>2.0146132656596993</v>
      </c>
      <c r="D35" s="34">
        <f t="shared" si="22"/>
        <v>11.740262777090727</v>
      </c>
      <c r="E35" s="52"/>
      <c r="F35" s="34">
        <f t="shared" si="23"/>
        <v>2.0146132656596993</v>
      </c>
      <c r="G35" s="37">
        <f t="shared" si="24"/>
        <v>0.61578033650907815</v>
      </c>
      <c r="H35" s="53"/>
      <c r="I35" s="36">
        <f>B35/D35</f>
        <v>0.70690475985537071</v>
      </c>
      <c r="J35" s="34">
        <f>C35/D35</f>
        <v>0.1715986519135585</v>
      </c>
      <c r="K35" s="34">
        <f t="shared" si="3"/>
        <v>0.73686872339248455</v>
      </c>
      <c r="L35" s="34">
        <f t="shared" si="4"/>
        <v>0.76832052750689706</v>
      </c>
      <c r="M35" s="37">
        <f>P35/F35</f>
        <v>2.5884916905948234</v>
      </c>
      <c r="N35" s="52"/>
      <c r="O35" s="32">
        <f t="shared" si="25"/>
        <v>6.2221163307520833</v>
      </c>
      <c r="P35" s="34">
        <f>(P34/O34)*(1+C$7)*O35</f>
        <v>5.2148096979222336</v>
      </c>
      <c r="Q35" s="129">
        <f t="shared" si="26"/>
        <v>1.0073066328298497</v>
      </c>
      <c r="R35" s="34">
        <f>Q35*D$7</f>
        <v>1.0073066328298497</v>
      </c>
      <c r="S35" s="34">
        <f t="shared" si="27"/>
        <v>7.2294229635819329</v>
      </c>
      <c r="T35" s="34">
        <f>S35*G$7</f>
        <v>0.72294229635819329</v>
      </c>
      <c r="U35" s="41">
        <f t="shared" si="28"/>
        <v>4.5702188990941695E-2</v>
      </c>
      <c r="V35" s="60"/>
      <c r="W35" s="42">
        <f>(R35-T35)*F$7</f>
        <v>7.1091084117914094E-2</v>
      </c>
      <c r="X35" s="43">
        <f t="shared" si="29"/>
        <v>0.25</v>
      </c>
      <c r="Y35" s="66"/>
      <c r="Z35" s="61"/>
      <c r="AA35" s="44">
        <f>B35/B34-1</f>
        <v>4.4311782905852581E-2</v>
      </c>
      <c r="AB35" s="44">
        <f>F35/F34-1</f>
        <v>-3.6113558083016861E-2</v>
      </c>
      <c r="AC35" s="44">
        <f>D35/D34-1</f>
        <v>2.6639907932898499E-2</v>
      </c>
      <c r="AD35" s="44">
        <f t="shared" si="30"/>
        <v>2.3425547247735379E-2</v>
      </c>
      <c r="AE35" s="44">
        <f t="shared" si="31"/>
        <v>-3.6113558083016861E-2</v>
      </c>
      <c r="AF35" s="44">
        <f t="shared" si="32"/>
        <v>1.329262103736184E-2</v>
      </c>
      <c r="AG35" s="44">
        <f t="shared" si="33"/>
        <v>6.107109774240449E-3</v>
      </c>
      <c r="AH35" s="4">
        <f>G35/G34-1</f>
        <v>-2.0000000000000018E-2</v>
      </c>
      <c r="AI35" s="84">
        <f t="shared" si="34"/>
        <v>-3.6113558083016861E-2</v>
      </c>
      <c r="AJ35" s="15"/>
    </row>
    <row r="36" spans="1:36" s="14" customFormat="1" x14ac:dyDescent="0.3">
      <c r="A36" s="19">
        <f t="shared" si="1"/>
        <v>25</v>
      </c>
      <c r="B36" s="34">
        <f>P36/G35</f>
        <v>8.6510324448471501</v>
      </c>
      <c r="C36" s="131">
        <f t="shared" si="21"/>
        <v>1.932143489662133</v>
      </c>
      <c r="D36" s="34">
        <f t="shared" si="22"/>
        <v>12.029334609763842</v>
      </c>
      <c r="E36" s="52"/>
      <c r="F36" s="34">
        <f t="shared" si="23"/>
        <v>1.932143489662133</v>
      </c>
      <c r="G36" s="37">
        <f t="shared" si="24"/>
        <v>0.60346472977889654</v>
      </c>
      <c r="H36" s="53"/>
      <c r="I36" s="36">
        <f>B36/D36</f>
        <v>0.71916134395541487</v>
      </c>
      <c r="J36" s="34">
        <f>C36/D36</f>
        <v>0.16061931539371027</v>
      </c>
      <c r="K36" s="34">
        <f t="shared" si="3"/>
        <v>0.7482471646058777</v>
      </c>
      <c r="L36" s="34">
        <f t="shared" si="4"/>
        <v>0.78443181167271137</v>
      </c>
      <c r="M36" s="37">
        <f>P36/F36</f>
        <v>2.7571118286719316</v>
      </c>
      <c r="N36" s="52"/>
      <c r="O36" s="32">
        <f t="shared" si="25"/>
        <v>6.2932074148699977</v>
      </c>
      <c r="P36" s="34">
        <f>(P35/O35)*(1+C$7)*O36</f>
        <v>5.3271356700389312</v>
      </c>
      <c r="Q36" s="129">
        <f t="shared" si="26"/>
        <v>0.9660717448310665</v>
      </c>
      <c r="R36" s="34">
        <f>Q36*D$7</f>
        <v>0.9660717448310665</v>
      </c>
      <c r="S36" s="34">
        <f t="shared" si="27"/>
        <v>7.2592791597010642</v>
      </c>
      <c r="T36" s="34">
        <f>S36*G$7</f>
        <v>0.72592791597010642</v>
      </c>
      <c r="U36" s="41">
        <f t="shared" si="28"/>
        <v>3.8159210880851106E-2</v>
      </c>
      <c r="V36" s="60"/>
      <c r="W36" s="42">
        <f>(R36-T36)*F$7</f>
        <v>6.0035957215240021E-2</v>
      </c>
      <c r="X36" s="43">
        <f t="shared" si="29"/>
        <v>0.25</v>
      </c>
      <c r="Y36" s="66"/>
      <c r="Z36" s="61"/>
      <c r="AA36" s="44">
        <f>B36/B35-1</f>
        <v>4.2387553796135569E-2</v>
      </c>
      <c r="AB36" s="44">
        <f>F36/F35-1</f>
        <v>-4.0935785246386192E-2</v>
      </c>
      <c r="AC36" s="44">
        <f>D36/D35-1</f>
        <v>2.4622262564445441E-2</v>
      </c>
      <c r="AD36" s="44">
        <f t="shared" si="30"/>
        <v>2.1539802720212942E-2</v>
      </c>
      <c r="AE36" s="44">
        <f t="shared" si="31"/>
        <v>-4.0935785246386192E-2</v>
      </c>
      <c r="AF36" s="44">
        <f t="shared" si="32"/>
        <v>1.1425547247735368E-2</v>
      </c>
      <c r="AG36" s="44">
        <f t="shared" si="33"/>
        <v>4.1298173131563143E-3</v>
      </c>
      <c r="AH36" s="4">
        <f>G36/G35-1</f>
        <v>-2.0000000000000129E-2</v>
      </c>
      <c r="AI36" s="84">
        <f t="shared" si="34"/>
        <v>-4.0935785246386192E-2</v>
      </c>
      <c r="AJ36" s="15"/>
    </row>
    <row r="37" spans="1:36" s="14" customFormat="1" x14ac:dyDescent="0.3">
      <c r="A37" s="19">
        <f t="shared" si="1"/>
        <v>26</v>
      </c>
      <c r="B37" s="34">
        <f>P37/G36</f>
        <v>9.0009155138511474</v>
      </c>
      <c r="C37" s="131">
        <f t="shared" si="21"/>
        <v>1.843016647512755</v>
      </c>
      <c r="D37" s="34">
        <f t="shared" si="22"/>
        <v>12.300993993277297</v>
      </c>
      <c r="E37" s="52"/>
      <c r="F37" s="34">
        <f t="shared" si="23"/>
        <v>1.843016647512755</v>
      </c>
      <c r="G37" s="37">
        <f t="shared" si="24"/>
        <v>0.59139543518331861</v>
      </c>
      <c r="H37" s="53"/>
      <c r="I37" s="36">
        <f>B37/D37</f>
        <v>0.73172261678774098</v>
      </c>
      <c r="J37" s="34">
        <f>C37/D37</f>
        <v>0.14982664397039744</v>
      </c>
      <c r="K37" s="34">
        <f t="shared" si="3"/>
        <v>0.75988016379277801</v>
      </c>
      <c r="L37" s="34">
        <f t="shared" si="4"/>
        <v>0.80135747212888497</v>
      </c>
      <c r="M37" s="37">
        <f>P37/F37</f>
        <v>2.9471980384220968</v>
      </c>
      <c r="N37" s="52"/>
      <c r="O37" s="32">
        <f t="shared" si="25"/>
        <v>6.3532433720852381</v>
      </c>
      <c r="P37" s="34">
        <f>(P36/O36)*(1+C$7)*O37</f>
        <v>5.4317350483288607</v>
      </c>
      <c r="Q37" s="129">
        <f t="shared" si="26"/>
        <v>0.92150832375637748</v>
      </c>
      <c r="R37" s="34">
        <f>Q37*D$7</f>
        <v>0.92150832375637748</v>
      </c>
      <c r="S37" s="34">
        <f t="shared" si="27"/>
        <v>7.2747516958416156</v>
      </c>
      <c r="T37" s="34">
        <f>S37*G$7</f>
        <v>0.72747516958416159</v>
      </c>
      <c r="U37" s="41">
        <f t="shared" si="28"/>
        <v>3.0540802989659603E-2</v>
      </c>
      <c r="V37" s="60"/>
      <c r="W37" s="42">
        <f>(R37-T37)*F$7</f>
        <v>4.8508288543053973E-2</v>
      </c>
      <c r="X37" s="43">
        <f t="shared" si="29"/>
        <v>0.25</v>
      </c>
      <c r="Y37" s="66"/>
      <c r="Z37" s="61"/>
      <c r="AA37" s="44">
        <f>B37/B36-1</f>
        <v>4.0444082395321379E-2</v>
      </c>
      <c r="AB37" s="44">
        <f>F37/F36-1</f>
        <v>-4.6128479911687781E-2</v>
      </c>
      <c r="AC37" s="44">
        <f>D37/D36-1</f>
        <v>2.2583076481466957E-2</v>
      </c>
      <c r="AD37" s="44">
        <f t="shared" si="30"/>
        <v>1.9635200747414983E-2</v>
      </c>
      <c r="AE37" s="44">
        <f t="shared" si="31"/>
        <v>-4.6128479911687781E-2</v>
      </c>
      <c r="AF37" s="44">
        <f t="shared" si="32"/>
        <v>9.539802720212931E-3</v>
      </c>
      <c r="AG37" s="44">
        <f t="shared" si="33"/>
        <v>2.1314149518378844E-3</v>
      </c>
      <c r="AH37" s="4">
        <f>G37/G36-1</f>
        <v>-2.0000000000000018E-2</v>
      </c>
      <c r="AI37" s="84">
        <f t="shared" si="34"/>
        <v>-4.6128479911687781E-2</v>
      </c>
      <c r="AJ37" s="15"/>
    </row>
    <row r="38" spans="1:36" s="14" customFormat="1" x14ac:dyDescent="0.3">
      <c r="A38" s="19">
        <f t="shared" si="1"/>
        <v>27</v>
      </c>
      <c r="B38" s="34">
        <f>P38/G37</f>
        <v>9.3472813304255311</v>
      </c>
      <c r="C38" s="131">
        <f t="shared" si="21"/>
        <v>1.7476243008807515</v>
      </c>
      <c r="D38" s="34">
        <f t="shared" si="22"/>
        <v>12.553435930513789</v>
      </c>
      <c r="E38" s="52"/>
      <c r="F38" s="34">
        <f t="shared" si="23"/>
        <v>1.7476243008807515</v>
      </c>
      <c r="G38" s="37">
        <f t="shared" si="24"/>
        <v>0.57956752647965226</v>
      </c>
      <c r="H38" s="53"/>
      <c r="I38" s="36">
        <f>B38/D38</f>
        <v>0.74459943733053835</v>
      </c>
      <c r="J38" s="34">
        <f>C38/D38</f>
        <v>0.13921481820230427</v>
      </c>
      <c r="K38" s="34">
        <f t="shared" si="3"/>
        <v>0.77177630496029959</v>
      </c>
      <c r="L38" s="34">
        <f t="shared" si="4"/>
        <v>0.81921900288752325</v>
      </c>
      <c r="M38" s="37">
        <f>P38/F38</f>
        <v>3.1631166420620249</v>
      </c>
      <c r="N38" s="52"/>
      <c r="O38" s="32">
        <f t="shared" si="25"/>
        <v>6.4017516606282925</v>
      </c>
      <c r="P38" s="34">
        <f>(P37/O37)*(1+C$7)*O38</f>
        <v>5.5279395101879167</v>
      </c>
      <c r="Q38" s="129">
        <f t="shared" si="26"/>
        <v>0.87381215044037575</v>
      </c>
      <c r="R38" s="34">
        <f>Q38*D$7</f>
        <v>0.87381215044037575</v>
      </c>
      <c r="S38" s="34">
        <f t="shared" si="27"/>
        <v>7.2755638110686682</v>
      </c>
      <c r="T38" s="34">
        <f>S38*G$7</f>
        <v>0.72755638110686682</v>
      </c>
      <c r="U38" s="41">
        <f t="shared" si="28"/>
        <v>2.2846211019556296E-2</v>
      </c>
      <c r="V38" s="60"/>
      <c r="W38" s="42">
        <f>(R38-T38)*F$7</f>
        <v>3.6563942333377231E-2</v>
      </c>
      <c r="X38" s="43">
        <f t="shared" si="29"/>
        <v>0.25</v>
      </c>
      <c r="Y38" s="66"/>
      <c r="Z38" s="61"/>
      <c r="AA38" s="44">
        <f>B38/B37-1</f>
        <v>3.8481176280498852E-2</v>
      </c>
      <c r="AB38" s="44">
        <f>F38/F37-1</f>
        <v>-5.1758808994341043E-2</v>
      </c>
      <c r="AC38" s="44">
        <f>D38/D37-1</f>
        <v>2.0522076295172331E-2</v>
      </c>
      <c r="AD38" s="44">
        <f t="shared" si="30"/>
        <v>1.7711552754889004E-2</v>
      </c>
      <c r="AE38" s="44">
        <f t="shared" si="31"/>
        <v>-5.1758808994341043E-2</v>
      </c>
      <c r="AF38" s="44">
        <f t="shared" si="32"/>
        <v>7.6352007474149719E-3</v>
      </c>
      <c r="AG38" s="44">
        <f t="shared" si="33"/>
        <v>1.1163476926867588E-4</v>
      </c>
      <c r="AH38" s="4">
        <f>G38/G37-1</f>
        <v>-1.9999999999999907E-2</v>
      </c>
      <c r="AI38" s="84">
        <f t="shared" si="34"/>
        <v>-5.1758808994341043E-2</v>
      </c>
      <c r="AJ38" s="15"/>
    </row>
    <row r="39" spans="1:36" s="14" customFormat="1" x14ac:dyDescent="0.3">
      <c r="A39" s="19">
        <f t="shared" si="1"/>
        <v>28</v>
      </c>
      <c r="B39" s="34">
        <f>P39/G38</f>
        <v>9.6884443970077925</v>
      </c>
      <c r="C39" s="131">
        <f t="shared" si="21"/>
        <v>1.6464156967044339</v>
      </c>
      <c r="D39" s="34">
        <f t="shared" si="22"/>
        <v>12.784908520445361</v>
      </c>
      <c r="E39" s="52"/>
      <c r="F39" s="34">
        <f t="shared" si="23"/>
        <v>1.6464156967044339</v>
      </c>
      <c r="G39" s="37">
        <f t="shared" si="24"/>
        <v>0.56797617595005923</v>
      </c>
      <c r="H39" s="53"/>
      <c r="I39" s="36">
        <f>B39/D39</f>
        <v>0.75780318502195243</v>
      </c>
      <c r="J39" s="34">
        <f>C39/D39</f>
        <v>0.128778058448484</v>
      </c>
      <c r="K39" s="34">
        <f t="shared" si="3"/>
        <v>0.78394457631446113</v>
      </c>
      <c r="L39" s="34">
        <f t="shared" si="4"/>
        <v>0.8381731003688051</v>
      </c>
      <c r="M39" s="37">
        <f>P39/F39</f>
        <v>3.4105042644145063</v>
      </c>
      <c r="N39" s="52"/>
      <c r="O39" s="32">
        <f t="shared" si="25"/>
        <v>6.4383156029616693</v>
      </c>
      <c r="P39" s="34">
        <f>(P38/O38)*(1+C$7)*O39</f>
        <v>5.6151077546094523</v>
      </c>
      <c r="Q39" s="129">
        <f t="shared" si="26"/>
        <v>0.82320784835221694</v>
      </c>
      <c r="R39" s="34">
        <f>Q39*D$7</f>
        <v>0.82320784835221694</v>
      </c>
      <c r="S39" s="34">
        <f t="shared" si="27"/>
        <v>7.2615234513138862</v>
      </c>
      <c r="T39" s="34">
        <f>S39*G$7</f>
        <v>0.72615234513138871</v>
      </c>
      <c r="U39" s="41">
        <f t="shared" si="28"/>
        <v>1.5074673129751831E-2</v>
      </c>
      <c r="V39" s="60"/>
      <c r="W39" s="42">
        <f>(R39-T39)*F$7</f>
        <v>2.4263875805207058E-2</v>
      </c>
      <c r="X39" s="43">
        <f t="shared" si="29"/>
        <v>0.25</v>
      </c>
      <c r="Y39" s="66"/>
      <c r="Z39" s="61"/>
      <c r="AA39" s="44">
        <f>B39/B38-1</f>
        <v>3.6498641104528495E-2</v>
      </c>
      <c r="AB39" s="44">
        <f>F39/F38-1</f>
        <v>-5.7912106237771765E-2</v>
      </c>
      <c r="AC39" s="44">
        <f>D39/D38-1</f>
        <v>1.8438982857986286E-2</v>
      </c>
      <c r="AD39" s="44">
        <f t="shared" si="30"/>
        <v>1.5768668282437837E-2</v>
      </c>
      <c r="AE39" s="44">
        <f t="shared" si="31"/>
        <v>-5.7912106237771765E-2</v>
      </c>
      <c r="AF39" s="44">
        <f t="shared" si="32"/>
        <v>5.7115527548889933E-3</v>
      </c>
      <c r="AG39" s="44">
        <f t="shared" si="33"/>
        <v>-1.9297967991733778E-3</v>
      </c>
      <c r="AH39" s="4">
        <f>G39/G38-1</f>
        <v>-2.0000000000000018E-2</v>
      </c>
      <c r="AI39" s="84">
        <f t="shared" si="34"/>
        <v>-5.7912106237771765E-2</v>
      </c>
      <c r="AJ39" s="15"/>
    </row>
    <row r="40" spans="1:36" s="14" customFormat="1" x14ac:dyDescent="0.3">
      <c r="A40" s="19">
        <f t="shared" si="1"/>
        <v>29</v>
      </c>
      <c r="B40" s="34">
        <f>P40/G39</f>
        <v>10.022659693279683</v>
      </c>
      <c r="C40" s="131">
        <f t="shared" si="21"/>
        <v>1.539895106658177</v>
      </c>
      <c r="D40" s="34">
        <f t="shared" si="22"/>
        <v>12.993730964582987</v>
      </c>
      <c r="E40" s="52"/>
      <c r="F40" s="34">
        <f t="shared" si="23"/>
        <v>1.539895106658177</v>
      </c>
      <c r="G40" s="37">
        <f t="shared" si="24"/>
        <v>0.55661665243105807</v>
      </c>
      <c r="H40" s="53"/>
      <c r="I40" s="36">
        <f>B40/D40</f>
        <v>0.77134579133571779</v>
      </c>
      <c r="J40" s="34">
        <f>C40/D40</f>
        <v>0.11851061953302475</v>
      </c>
      <c r="K40" s="34">
        <f t="shared" si="3"/>
        <v>0.79639439468590778</v>
      </c>
      <c r="L40" s="34">
        <f t="shared" si="4"/>
        <v>0.8584264526492279</v>
      </c>
      <c r="M40" s="37">
        <f>P40/F40</f>
        <v>3.6967660334941423</v>
      </c>
      <c r="N40" s="52"/>
      <c r="O40" s="32">
        <f t="shared" si="25"/>
        <v>6.4625794787668767</v>
      </c>
      <c r="P40" s="34">
        <f>(P39/O39)*(1+C$7)*O40</f>
        <v>5.6926319254377882</v>
      </c>
      <c r="Q40" s="129">
        <f t="shared" si="26"/>
        <v>0.76994755332908849</v>
      </c>
      <c r="R40" s="34">
        <f>Q40*D$7</f>
        <v>0.76994755332908849</v>
      </c>
      <c r="S40" s="34">
        <f t="shared" si="27"/>
        <v>7.2325270320959651</v>
      </c>
      <c r="T40" s="34">
        <f>S40*G$7</f>
        <v>0.72325270320959656</v>
      </c>
      <c r="U40" s="41">
        <f t="shared" si="28"/>
        <v>7.2254198610493155E-3</v>
      </c>
      <c r="V40" s="60"/>
      <c r="W40" s="42">
        <f>(R40-T40)*F$7</f>
        <v>1.1673712529872982E-2</v>
      </c>
      <c r="X40" s="43">
        <f t="shared" si="29"/>
        <v>0.25</v>
      </c>
      <c r="Y40" s="66"/>
      <c r="Z40" s="61"/>
      <c r="AA40" s="44">
        <f>B40/B39-1</f>
        <v>3.4496280576798322E-2</v>
      </c>
      <c r="AB40" s="44">
        <f>F40/F39-1</f>
        <v>-6.4698478190820863E-2</v>
      </c>
      <c r="AC40" s="44">
        <f>D40/D39-1</f>
        <v>1.6333511014465341E-2</v>
      </c>
      <c r="AD40" s="44">
        <f t="shared" si="30"/>
        <v>1.3806354965262502E-2</v>
      </c>
      <c r="AE40" s="44">
        <f t="shared" si="31"/>
        <v>-6.4698478190820863E-2</v>
      </c>
      <c r="AF40" s="44">
        <f t="shared" si="32"/>
        <v>3.768668282438048E-3</v>
      </c>
      <c r="AG40" s="44">
        <f t="shared" si="33"/>
        <v>-3.9931592058239929E-3</v>
      </c>
      <c r="AH40" s="4">
        <f>G40/G39-1</f>
        <v>-1.9999999999999907E-2</v>
      </c>
      <c r="AI40" s="84">
        <f t="shared" si="34"/>
        <v>-6.4698478190820863E-2</v>
      </c>
      <c r="AJ40" s="15"/>
    </row>
    <row r="41" spans="1:36" s="14" customFormat="1" x14ac:dyDescent="0.3">
      <c r="A41" s="19">
        <f t="shared" si="1"/>
        <v>30</v>
      </c>
      <c r="B41" s="34">
        <f>P41/G40</f>
        <v>10.348134506250604</v>
      </c>
      <c r="C41" s="131">
        <f t="shared" si="21"/>
        <v>1.4286184070424373</v>
      </c>
      <c r="D41" s="34">
        <f t="shared" si="22"/>
        <v>13.178311711978097</v>
      </c>
      <c r="E41" s="52"/>
      <c r="F41" s="34">
        <f t="shared" si="23"/>
        <v>1.4286184070424373</v>
      </c>
      <c r="G41" s="37">
        <f t="shared" si="24"/>
        <v>0.54548431938243691</v>
      </c>
      <c r="H41" s="53"/>
      <c r="I41" s="36">
        <f>B41/D41</f>
        <v>0.78523977368397846</v>
      </c>
      <c r="J41" s="34">
        <f>C41/D41</f>
        <v>0.1084067851987391</v>
      </c>
      <c r="K41" s="34">
        <f t="shared" si="3"/>
        <v>0.80913563175464387</v>
      </c>
      <c r="L41" s="34">
        <f t="shared" si="4"/>
        <v>0.88025876855583152</v>
      </c>
      <c r="M41" s="37">
        <f>P41/F41</f>
        <v>4.0318282050557617</v>
      </c>
      <c r="N41" s="52"/>
      <c r="O41" s="32">
        <f t="shared" si="25"/>
        <v>6.47425319129675</v>
      </c>
      <c r="P41" s="34">
        <f>(P40/O40)*(1+C$7)*O41</f>
        <v>5.7599439877755314</v>
      </c>
      <c r="Q41" s="129">
        <f t="shared" si="26"/>
        <v>0.71430920352121863</v>
      </c>
      <c r="R41" s="34">
        <f>Q41*D$7</f>
        <v>0.71430920352121863</v>
      </c>
      <c r="S41" s="34">
        <f t="shared" si="27"/>
        <v>7.1885623948179687</v>
      </c>
      <c r="T41" s="34">
        <f>S41*G$7</f>
        <v>0.71885623948179689</v>
      </c>
      <c r="U41" s="41">
        <f t="shared" si="28"/>
        <v>-7.0232594034023554E-4</v>
      </c>
      <c r="V41" s="60"/>
      <c r="W41" s="42">
        <f>(R41-T41)*F$7</f>
        <v>-1.1367589901445652E-3</v>
      </c>
      <c r="X41" s="43">
        <f t="shared" si="29"/>
        <v>0.25</v>
      </c>
      <c r="Y41" s="66"/>
      <c r="Z41" s="61"/>
      <c r="AA41" s="44">
        <f>B41/B40-1</f>
        <v>3.2473896443790728E-2</v>
      </c>
      <c r="AB41" s="44">
        <f>F41/F40-1</f>
        <v>-7.2262519138221237E-2</v>
      </c>
      <c r="AC41" s="44">
        <f>D41/D40-1</f>
        <v>1.4205369335275719E-2</v>
      </c>
      <c r="AD41" s="44">
        <f t="shared" si="30"/>
        <v>1.1824418514915003E-2</v>
      </c>
      <c r="AE41" s="44">
        <f t="shared" si="31"/>
        <v>-7.2262519138221237E-2</v>
      </c>
      <c r="AF41" s="44">
        <f t="shared" si="32"/>
        <v>1.8063549652624911E-3</v>
      </c>
      <c r="AG41" s="44">
        <f t="shared" si="33"/>
        <v>-6.0787380514297773E-3</v>
      </c>
      <c r="AH41" s="4">
        <f>G41/G40-1</f>
        <v>-2.0000000000000018E-2</v>
      </c>
      <c r="AI41" s="84">
        <f t="shared" si="34"/>
        <v>-7.2262519138221237E-2</v>
      </c>
      <c r="AJ41" s="15"/>
    </row>
    <row r="42" spans="1:36" s="14" customFormat="1" x14ac:dyDescent="0.3">
      <c r="A42" s="19">
        <f t="shared" si="1"/>
        <v>31</v>
      </c>
      <c r="B42" s="34">
        <f>P42/G41</f>
        <v>10.66304157253102</v>
      </c>
      <c r="C42" s="131">
        <f t="shared" si="21"/>
        <v>1.3131889151357861</v>
      </c>
      <c r="D42" s="34">
        <f t="shared" si="22"/>
        <v>13.337166505512075</v>
      </c>
      <c r="E42" s="52"/>
      <c r="F42" s="34">
        <f t="shared" si="23"/>
        <v>1.3131889151357861</v>
      </c>
      <c r="G42" s="37">
        <f t="shared" si="24"/>
        <v>0.53457463299478813</v>
      </c>
      <c r="H42" s="53"/>
      <c r="I42" s="36">
        <f>B42/D42</f>
        <v>0.79949827184988098</v>
      </c>
      <c r="J42" s="34">
        <f>C42/D42</f>
        <v>9.8460862327321361E-2</v>
      </c>
      <c r="K42" s="34">
        <f t="shared" si="3"/>
        <v>0.82217864223036885</v>
      </c>
      <c r="L42" s="34">
        <f t="shared" si="4"/>
        <v>0.9040599615727527</v>
      </c>
      <c r="M42" s="37">
        <f>P42/F42</f>
        <v>4.429310899366885</v>
      </c>
      <c r="N42" s="52"/>
      <c r="O42" s="32">
        <f t="shared" si="25"/>
        <v>6.4731164323066057</v>
      </c>
      <c r="P42" s="34">
        <f>(P41/O41)*(1+C$7)*O42</f>
        <v>5.8165219747387127</v>
      </c>
      <c r="Q42" s="129">
        <f t="shared" si="26"/>
        <v>0.65659445756789303</v>
      </c>
      <c r="R42" s="34">
        <f>Q42*D$7</f>
        <v>0.65659445756789303</v>
      </c>
      <c r="S42" s="34">
        <f t="shared" si="27"/>
        <v>7.1297108898744987</v>
      </c>
      <c r="T42" s="34">
        <f>S42*G$7</f>
        <v>0.71297108898744987</v>
      </c>
      <c r="U42" s="41">
        <f t="shared" si="28"/>
        <v>-8.7093491997436243E-3</v>
      </c>
      <c r="V42" s="60"/>
      <c r="W42" s="42">
        <f>(R42-T42)*F$7</f>
        <v>-1.4094157854889211E-2</v>
      </c>
      <c r="X42" s="43">
        <f t="shared" si="29"/>
        <v>0.25</v>
      </c>
      <c r="Y42" s="66"/>
      <c r="Z42" s="61"/>
      <c r="AA42" s="44">
        <f>B42/B41-1</f>
        <v>3.043128846945331E-2</v>
      </c>
      <c r="AB42" s="44">
        <f>F42/F41-1</f>
        <v>-8.0797987298523166E-2</v>
      </c>
      <c r="AC42" s="44">
        <f>D42/D41-1</f>
        <v>1.2054259832812386E-2</v>
      </c>
      <c r="AD42" s="44">
        <f t="shared" si="30"/>
        <v>9.8226627000641553E-3</v>
      </c>
      <c r="AE42" s="44">
        <f t="shared" si="31"/>
        <v>-8.0797987298523166E-2</v>
      </c>
      <c r="AF42" s="44">
        <f t="shared" si="32"/>
        <v>-1.7558148508500793E-4</v>
      </c>
      <c r="AG42" s="44">
        <f t="shared" si="33"/>
        <v>-8.1868253638438526E-3</v>
      </c>
      <c r="AH42" s="4">
        <f>G42/G41-1</f>
        <v>-2.0000000000000018E-2</v>
      </c>
      <c r="AI42" s="84">
        <f t="shared" si="34"/>
        <v>-8.0797987298523166E-2</v>
      </c>
      <c r="AJ42" s="15"/>
    </row>
    <row r="43" spans="1:36" s="14" customFormat="1" x14ac:dyDescent="0.3">
      <c r="A43" s="19">
        <f t="shared" si="1"/>
        <v>32</v>
      </c>
      <c r="B43" s="34">
        <f>P43/G42</f>
        <v>10.965533448702271</v>
      </c>
      <c r="C43" s="131">
        <f t="shared" si="21"/>
        <v>1.1942525110392541</v>
      </c>
      <c r="D43" s="34">
        <f t="shared" si="22"/>
        <v>13.46893607887572</v>
      </c>
      <c r="E43" s="52"/>
      <c r="F43" s="34">
        <f t="shared" si="23"/>
        <v>1.1942525110392541</v>
      </c>
      <c r="G43" s="37">
        <f t="shared" si="24"/>
        <v>0.52388314033489236</v>
      </c>
      <c r="H43" s="53"/>
      <c r="I43" s="36">
        <f>B43/D43</f>
        <v>0.81413508717294225</v>
      </c>
      <c r="J43" s="34">
        <f>C43/D43</f>
        <v>8.8667174901236961E-2</v>
      </c>
      <c r="K43" s="34">
        <f t="shared" si="3"/>
        <v>0.83553429416079084</v>
      </c>
      <c r="L43" s="34">
        <f t="shared" si="4"/>
        <v>0.93039281200464397</v>
      </c>
      <c r="M43" s="37">
        <f>P43/F43</f>
        <v>4.9084226030481535</v>
      </c>
      <c r="N43" s="52"/>
      <c r="O43" s="32">
        <f t="shared" si="25"/>
        <v>6.4590222744517165</v>
      </c>
      <c r="P43" s="34">
        <f>(P42/O42)*(1+C$7)*O43</f>
        <v>5.8618960189320894</v>
      </c>
      <c r="Q43" s="129">
        <f t="shared" si="26"/>
        <v>0.59712625551962706</v>
      </c>
      <c r="R43" s="34">
        <f>Q43*D$7</f>
        <v>0.59712625551962706</v>
      </c>
      <c r="S43" s="34">
        <f t="shared" si="27"/>
        <v>7.0561485299713436</v>
      </c>
      <c r="T43" s="34">
        <f>S43*G$7</f>
        <v>0.70561485299713445</v>
      </c>
      <c r="U43" s="41">
        <f t="shared" si="28"/>
        <v>-1.6796442691741079E-2</v>
      </c>
      <c r="V43" s="60"/>
      <c r="W43" s="42">
        <f>(R43-T43)*F$7</f>
        <v>-2.7122149369376847E-2</v>
      </c>
      <c r="X43" s="43">
        <f t="shared" si="29"/>
        <v>0.25</v>
      </c>
      <c r="Y43" s="66"/>
      <c r="Z43" s="61"/>
      <c r="AA43" s="44">
        <f>B43/B42-1</f>
        <v>2.8368254415372274E-2</v>
      </c>
      <c r="AB43" s="44">
        <f>F43/F42-1</f>
        <v>-9.0570673210589536E-2</v>
      </c>
      <c r="AC43" s="44">
        <f>D43/D42-1</f>
        <v>9.8798776568611579E-3</v>
      </c>
      <c r="AD43" s="44">
        <f t="shared" si="30"/>
        <v>7.8008893270646862E-3</v>
      </c>
      <c r="AE43" s="44">
        <f t="shared" si="31"/>
        <v>-9.0570673210589536E-2</v>
      </c>
      <c r="AF43" s="44">
        <f t="shared" si="32"/>
        <v>-2.1773372999358553E-3</v>
      </c>
      <c r="AG43" s="44">
        <f t="shared" si="33"/>
        <v>-1.0317719896276167E-2</v>
      </c>
      <c r="AH43" s="4">
        <f>G43/G42-1</f>
        <v>-2.0000000000000018E-2</v>
      </c>
      <c r="AI43" s="84">
        <f t="shared" si="34"/>
        <v>-9.0570673210589536E-2</v>
      </c>
      <c r="AJ43" s="15"/>
    </row>
    <row r="44" spans="1:36" s="14" customFormat="1" x14ac:dyDescent="0.3">
      <c r="A44" s="19">
        <f t="shared" si="1"/>
        <v>33</v>
      </c>
      <c r="B44" s="34">
        <f>P44/G43</f>
        <v>11.253757999760234</v>
      </c>
      <c r="C44" s="131">
        <f t="shared" si="21"/>
        <v>1.0724920871980625</v>
      </c>
      <c r="D44" s="34">
        <f t="shared" si="22"/>
        <v>13.572403243981173</v>
      </c>
      <c r="E44" s="52"/>
      <c r="F44" s="34">
        <f t="shared" si="23"/>
        <v>1.0724920871980625</v>
      </c>
      <c r="G44" s="37">
        <f t="shared" si="24"/>
        <v>0.51340547752819454</v>
      </c>
      <c r="H44" s="53"/>
      <c r="I44" s="36">
        <f>B44/D44</f>
        <v>0.82916472473294911</v>
      </c>
      <c r="J44" s="34">
        <f>C44/D44</f>
        <v>7.9020057680180597E-2</v>
      </c>
      <c r="K44" s="34">
        <f t="shared" si="3"/>
        <v>0.84921400155787852</v>
      </c>
      <c r="L44" s="34">
        <f t="shared" si="4"/>
        <v>0.96010412099729792</v>
      </c>
      <c r="M44" s="37">
        <f>P44/F44</f>
        <v>5.4971539201617698</v>
      </c>
      <c r="N44" s="52"/>
      <c r="O44" s="32">
        <f t="shared" si="25"/>
        <v>6.4319001250823398</v>
      </c>
      <c r="P44" s="34">
        <f>(P43/O43)*(1+C$7)*O44</f>
        <v>5.8956540814833085</v>
      </c>
      <c r="Q44" s="129">
        <f t="shared" si="26"/>
        <v>0.53624604359903127</v>
      </c>
      <c r="R44" s="34">
        <f>Q44*D$7</f>
        <v>0.53624604359903127</v>
      </c>
      <c r="S44" s="34">
        <f t="shared" si="27"/>
        <v>6.968146168681371</v>
      </c>
      <c r="T44" s="34">
        <f>S44*G$7</f>
        <v>0.69681461686813717</v>
      </c>
      <c r="U44" s="41">
        <f t="shared" si="28"/>
        <v>-2.4964407118658476E-2</v>
      </c>
      <c r="V44" s="60"/>
      <c r="W44" s="42">
        <f>(R44-T44)*F$7</f>
        <v>-4.0142143317276474E-2</v>
      </c>
      <c r="X44" s="43">
        <f t="shared" si="29"/>
        <v>0.25</v>
      </c>
      <c r="Y44" s="66"/>
      <c r="Z44" s="61"/>
      <c r="AA44" s="44">
        <f>B44/B43-1</f>
        <v>2.6284590020750231E-2</v>
      </c>
      <c r="AB44" s="44">
        <f>F44/F43-1</f>
        <v>-0.10195534253910343</v>
      </c>
      <c r="AC44" s="44">
        <f>D44/D43-1</f>
        <v>7.6819107685668353E-3</v>
      </c>
      <c r="AD44" s="44">
        <f t="shared" si="30"/>
        <v>5.7588982203353734E-3</v>
      </c>
      <c r="AE44" s="44">
        <f t="shared" si="31"/>
        <v>-0.10195534253910343</v>
      </c>
      <c r="AF44" s="44">
        <f t="shared" si="32"/>
        <v>-4.1991106729352135E-3</v>
      </c>
      <c r="AG44" s="44">
        <f t="shared" si="33"/>
        <v>-1.247172744680447E-2</v>
      </c>
      <c r="AH44" s="4">
        <f>G44/G43-1</f>
        <v>-1.9999999999999907E-2</v>
      </c>
      <c r="AI44" s="84">
        <f t="shared" si="34"/>
        <v>-0.10195534253910343</v>
      </c>
      <c r="AJ44" s="15"/>
    </row>
    <row r="45" spans="1:36" s="14" customFormat="1" x14ac:dyDescent="0.3">
      <c r="A45" s="19">
        <f t="shared" si="1"/>
        <v>34</v>
      </c>
      <c r="B45" s="34">
        <f>P45/G44</f>
        <v>11.525874869578383</v>
      </c>
      <c r="C45" s="131">
        <f t="shared" si="21"/>
        <v>0.94862138083791336</v>
      </c>
      <c r="D45" s="34">
        <f t="shared" si="22"/>
        <v>13.646509103035422</v>
      </c>
      <c r="E45" s="52"/>
      <c r="F45" s="34">
        <f t="shared" si="23"/>
        <v>0.94862138083791336</v>
      </c>
      <c r="G45" s="37">
        <f t="shared" si="24"/>
        <v>0.50313736797763065</v>
      </c>
      <c r="H45" s="53"/>
      <c r="I45" s="36">
        <f>B45/D45</f>
        <v>0.8446024388035368</v>
      </c>
      <c r="J45" s="34">
        <f>C45/D45</f>
        <v>6.9513849562223173E-2</v>
      </c>
      <c r="K45" s="34">
        <f t="shared" si="3"/>
        <v>0.86322975955163905</v>
      </c>
      <c r="L45" s="34">
        <f t="shared" si="4"/>
        <v>0.99453464954196269</v>
      </c>
      <c r="M45" s="37">
        <f>P45/F45</f>
        <v>6.2379442535010643</v>
      </c>
      <c r="N45" s="52"/>
      <c r="O45" s="32">
        <f t="shared" si="25"/>
        <v>6.3917579817650632</v>
      </c>
      <c r="P45" s="34">
        <f>(P44/O44)*(1+C$7)*O45</f>
        <v>5.9174472913461065</v>
      </c>
      <c r="Q45" s="129">
        <f t="shared" si="26"/>
        <v>0.47431069041895668</v>
      </c>
      <c r="R45" s="34">
        <f>Q45*D$7</f>
        <v>0.47431069041895668</v>
      </c>
      <c r="S45" s="34">
        <f t="shared" si="27"/>
        <v>6.8660686721840198</v>
      </c>
      <c r="T45" s="34">
        <f>S45*G$7</f>
        <v>0.68660686721840203</v>
      </c>
      <c r="U45" s="41">
        <f t="shared" si="28"/>
        <v>-3.321405118984503E-2</v>
      </c>
      <c r="V45" s="60"/>
      <c r="W45" s="42">
        <f>(R45-T45)*F$7</f>
        <v>-5.3074044199861337E-2</v>
      </c>
      <c r="X45" s="43">
        <f t="shared" si="29"/>
        <v>0.25</v>
      </c>
      <c r="Y45" s="66"/>
      <c r="Z45" s="61"/>
      <c r="AA45" s="44">
        <f>B45/B44-1</f>
        <v>2.4180088982182379E-2</v>
      </c>
      <c r="AB45" s="44">
        <f>F45/F44-1</f>
        <v>-0.11549801424061545</v>
      </c>
      <c r="AC45" s="44">
        <f>D45/D44-1</f>
        <v>5.4600395907860033E-3</v>
      </c>
      <c r="AD45" s="44">
        <f t="shared" si="30"/>
        <v>3.6964872025386786E-3</v>
      </c>
      <c r="AE45" s="44">
        <f t="shared" si="31"/>
        <v>-0.11549801424061545</v>
      </c>
      <c r="AF45" s="44">
        <f t="shared" si="32"/>
        <v>-6.2411017796646373E-3</v>
      </c>
      <c r="AG45" s="44">
        <f t="shared" si="33"/>
        <v>-1.464916120102977E-2</v>
      </c>
      <c r="AH45" s="4">
        <f>G45/G44-1</f>
        <v>-2.0000000000000018E-2</v>
      </c>
      <c r="AI45" s="84">
        <f t="shared" si="34"/>
        <v>-0.11549801424061545</v>
      </c>
      <c r="AJ45" s="15"/>
    </row>
    <row r="46" spans="1:36" s="14" customFormat="1" x14ac:dyDescent="0.3">
      <c r="A46" s="19">
        <f t="shared" si="1"/>
        <v>35</v>
      </c>
      <c r="B46" s="34">
        <f>P46/G45</f>
        <v>11.78007277173252</v>
      </c>
      <c r="C46" s="131">
        <f t="shared" si="21"/>
        <v>0.82337825722149915</v>
      </c>
      <c r="D46" s="34">
        <f t="shared" si="22"/>
        <v>13.690368118550163</v>
      </c>
      <c r="E46" s="52"/>
      <c r="F46" s="34">
        <f t="shared" si="23"/>
        <v>0.82337825722149915</v>
      </c>
      <c r="G46" s="37">
        <f t="shared" si="24"/>
        <v>0.493074620618078</v>
      </c>
      <c r="H46" s="53"/>
      <c r="I46" s="36">
        <f>B46/D46</f>
        <v>0.86046428187498969</v>
      </c>
      <c r="J46" s="34">
        <f>C46/D46</f>
        <v>6.0142886596733572E-2</v>
      </c>
      <c r="K46" s="34">
        <f t="shared" si="3"/>
        <v>0.87759418230296027</v>
      </c>
      <c r="L46" s="34">
        <f t="shared" si="4"/>
        <v>1.0359481215844466</v>
      </c>
      <c r="M46" s="37">
        <f>P46/F46</f>
        <v>7.198386351559944</v>
      </c>
      <c r="N46" s="52"/>
      <c r="O46" s="32">
        <f t="shared" si="25"/>
        <v>6.338683937565202</v>
      </c>
      <c r="P46" s="34">
        <f>(P45/O45)*(1+C$7)*O46</f>
        <v>5.9269948089544524</v>
      </c>
      <c r="Q46" s="129">
        <f t="shared" si="26"/>
        <v>0.41168912861074958</v>
      </c>
      <c r="R46" s="34">
        <f>Q46*D$7</f>
        <v>0.41168912861074958</v>
      </c>
      <c r="S46" s="34">
        <f t="shared" si="27"/>
        <v>6.7503730661759516</v>
      </c>
      <c r="T46" s="34">
        <f>S46*G$7</f>
        <v>0.6750373066175952</v>
      </c>
      <c r="U46" s="41">
        <f t="shared" si="28"/>
        <v>-4.154619170174341E-2</v>
      </c>
      <c r="V46" s="60"/>
      <c r="W46" s="42">
        <f>(R46-T46)*F$7</f>
        <v>-6.5837044501711406E-2</v>
      </c>
      <c r="X46" s="43">
        <f t="shared" si="29"/>
        <v>0.25</v>
      </c>
      <c r="Y46" s="66"/>
      <c r="Z46" s="61"/>
      <c r="AA46" s="44">
        <f>B46/B45-1</f>
        <v>2.2054542933228616E-2</v>
      </c>
      <c r="AB46" s="44">
        <f>F46/F45-1</f>
        <v>-0.13202646086870562</v>
      </c>
      <c r="AC46" s="44">
        <f>D46/D45-1</f>
        <v>3.2139366327015306E-3</v>
      </c>
      <c r="AD46" s="44">
        <f t="shared" si="30"/>
        <v>1.6134520745640923E-3</v>
      </c>
      <c r="AE46" s="44">
        <f t="shared" si="31"/>
        <v>-0.13202646086870562</v>
      </c>
      <c r="AF46" s="44">
        <f t="shared" si="32"/>
        <v>-8.3035127974612211E-3</v>
      </c>
      <c r="AG46" s="44">
        <f t="shared" si="33"/>
        <v>-1.685034209995262E-2</v>
      </c>
      <c r="AH46" s="4">
        <f>G46/G45-1</f>
        <v>-2.0000000000000018E-2</v>
      </c>
      <c r="AI46" s="84">
        <f t="shared" si="34"/>
        <v>-0.13202646086870562</v>
      </c>
      <c r="AJ46" s="15"/>
    </row>
    <row r="47" spans="1:36" s="14" customFormat="1" x14ac:dyDescent="0.3">
      <c r="A47" s="19">
        <f t="shared" si="1"/>
        <v>36</v>
      </c>
      <c r="B47" s="34">
        <f>P47/G46</f>
        <v>12.014587414425547</v>
      </c>
      <c r="C47" s="131">
        <f t="shared" si="21"/>
        <v>0.69751752362575736</v>
      </c>
      <c r="D47" s="34">
        <f t="shared" si="22"/>
        <v>13.703281778506188</v>
      </c>
      <c r="E47" s="52"/>
      <c r="F47" s="34">
        <f t="shared" si="23"/>
        <v>0.69751752362575736</v>
      </c>
      <c r="G47" s="37">
        <f t="shared" si="24"/>
        <v>0.48321312820571644</v>
      </c>
      <c r="H47" s="53"/>
      <c r="I47" s="36">
        <f>B47/D47</f>
        <v>0.87676715757758228</v>
      </c>
      <c r="J47" s="34">
        <f>C47/D47</f>
        <v>5.0901494612759446E-2</v>
      </c>
      <c r="K47" s="34">
        <f t="shared" si="3"/>
        <v>0.89232054393161331</v>
      </c>
      <c r="L47" s="34">
        <f t="shared" si="4"/>
        <v>1.0885021918618811</v>
      </c>
      <c r="M47" s="37">
        <f>P47/F47</f>
        <v>8.4931029409220873</v>
      </c>
      <c r="N47" s="52"/>
      <c r="O47" s="32">
        <f t="shared" si="25"/>
        <v>6.2728468930634902</v>
      </c>
      <c r="P47" s="34">
        <f>(P46/O46)*(1+C$7)*O47</f>
        <v>5.9240881312506115</v>
      </c>
      <c r="Q47" s="129">
        <f t="shared" si="26"/>
        <v>0.34875876181287868</v>
      </c>
      <c r="R47" s="34">
        <f>Q47*D$7</f>
        <v>0.34875876181287868</v>
      </c>
      <c r="S47" s="34">
        <f t="shared" si="27"/>
        <v>6.6216056548763689</v>
      </c>
      <c r="T47" s="34">
        <f>S47*G$7</f>
        <v>0.66216056548763691</v>
      </c>
      <c r="U47" s="41">
        <f t="shared" si="28"/>
        <v>-4.9961653618760843E-2</v>
      </c>
      <c r="V47" s="60"/>
      <c r="W47" s="42">
        <f>(R47-T47)*F$7</f>
        <v>-7.8350450918689557E-2</v>
      </c>
      <c r="X47" s="43">
        <f t="shared" si="29"/>
        <v>0.25</v>
      </c>
      <c r="Y47" s="66"/>
      <c r="Z47" s="61"/>
      <c r="AA47" s="44">
        <f>B47/B46-1</f>
        <v>1.9907741423785374E-2</v>
      </c>
      <c r="AB47" s="44">
        <f>F47/F46-1</f>
        <v>-0.15285894726010918</v>
      </c>
      <c r="AC47" s="44">
        <f>D47/D46-1</f>
        <v>9.4326608636086107E-4</v>
      </c>
      <c r="AD47" s="44">
        <f t="shared" si="30"/>
        <v>-4.9041340469024863E-4</v>
      </c>
      <c r="AE47" s="44">
        <f t="shared" si="31"/>
        <v>-0.15285894726010918</v>
      </c>
      <c r="AF47" s="44">
        <f t="shared" si="32"/>
        <v>-1.0386547925435918E-2</v>
      </c>
      <c r="AG47" s="44">
        <f t="shared" si="33"/>
        <v>-1.907559923536617E-2</v>
      </c>
      <c r="AH47" s="4">
        <f>G47/G46-1</f>
        <v>-2.0000000000000018E-2</v>
      </c>
      <c r="AI47" s="84">
        <f t="shared" si="34"/>
        <v>-0.15285894726010918</v>
      </c>
      <c r="AJ47" s="15"/>
    </row>
    <row r="48" spans="1:36" s="14" customFormat="1" x14ac:dyDescent="0.3">
      <c r="A48" s="19">
        <f t="shared" si="1"/>
        <v>37</v>
      </c>
      <c r="B48" s="34">
        <f>P48/G47</f>
        <v>12.227719850244807</v>
      </c>
      <c r="C48" s="131">
        <f t="shared" si="21"/>
        <v>0.57180336496974604</v>
      </c>
      <c r="D48" s="34">
        <f t="shared" si="22"/>
        <v>13.684750602980559</v>
      </c>
      <c r="E48" s="52"/>
      <c r="F48" s="34">
        <f t="shared" si="23"/>
        <v>0.57180336496974604</v>
      </c>
      <c r="G48" s="37">
        <f t="shared" si="24"/>
        <v>0.47354886564160209</v>
      </c>
      <c r="H48" s="53"/>
      <c r="I48" s="36">
        <f>B48/D48</f>
        <v>0.89352887787239554</v>
      </c>
      <c r="J48" s="34">
        <f>C48/D48</f>
        <v>4.1783981422738273E-2</v>
      </c>
      <c r="K48" s="34">
        <f t="shared" si="3"/>
        <v>0.90742282274304242</v>
      </c>
      <c r="L48" s="34">
        <f t="shared" si="4"/>
        <v>1.1607733338818618</v>
      </c>
      <c r="M48" s="37">
        <f>P48/F48</f>
        <v>10.333263358764162</v>
      </c>
      <c r="N48" s="52"/>
      <c r="O48" s="32">
        <f t="shared" si="25"/>
        <v>6.1944964421448008</v>
      </c>
      <c r="P48" s="34">
        <f>(P47/O47)*(1+C$7)*O48</f>
        <v>5.9085947596599278</v>
      </c>
      <c r="Q48" s="129">
        <f t="shared" si="26"/>
        <v>0.28590168248487302</v>
      </c>
      <c r="R48" s="34">
        <f>Q48*D$7</f>
        <v>0.28590168248487302</v>
      </c>
      <c r="S48" s="34">
        <f t="shared" si="27"/>
        <v>6.4803981246296738</v>
      </c>
      <c r="T48" s="34">
        <f>S48*G$7</f>
        <v>0.64803981246296738</v>
      </c>
      <c r="U48" s="41">
        <f t="shared" si="28"/>
        <v>-5.8461270154948473E-2</v>
      </c>
      <c r="V48" s="60"/>
      <c r="W48" s="42">
        <f>(R48-T48)*F$7</f>
        <v>-9.053453249452359E-2</v>
      </c>
      <c r="X48" s="43">
        <f t="shared" si="29"/>
        <v>0.25</v>
      </c>
      <c r="Y48" s="66"/>
      <c r="Z48" s="61"/>
      <c r="AA48" s="44">
        <f>B48/B47-1</f>
        <v>1.773947189924785E-2</v>
      </c>
      <c r="AB48" s="44">
        <f>F48/F47-1</f>
        <v>-0.18023082488671838</v>
      </c>
      <c r="AC48" s="44">
        <f>D48/D47-1</f>
        <v>-1.3523166074491666E-3</v>
      </c>
      <c r="AD48" s="44">
        <f t="shared" si="30"/>
        <v>-2.6153175387370053E-3</v>
      </c>
      <c r="AE48" s="44">
        <f t="shared" si="31"/>
        <v>-0.18023082488671838</v>
      </c>
      <c r="AF48" s="44">
        <f t="shared" si="32"/>
        <v>-1.2490413404690148E-2</v>
      </c>
      <c r="AG48" s="44">
        <f t="shared" si="33"/>
        <v>-2.132527027530029E-2</v>
      </c>
      <c r="AH48" s="4">
        <f>G48/G47-1</f>
        <v>-2.0000000000000018E-2</v>
      </c>
      <c r="AI48" s="84">
        <f t="shared" si="34"/>
        <v>-0.18023082488671838</v>
      </c>
      <c r="AJ48" s="15"/>
    </row>
    <row r="49" spans="1:36" s="14" customFormat="1" x14ac:dyDescent="0.3">
      <c r="A49" s="19">
        <f t="shared" si="1"/>
        <v>38</v>
      </c>
      <c r="B49" s="34">
        <f>P49/G48</f>
        <v>12.417855020691171</v>
      </c>
      <c r="C49" s="131">
        <f t="shared" si="21"/>
        <v>0.44700150180019982</v>
      </c>
      <c r="D49" s="34">
        <f t="shared" si="22"/>
        <v>13.634484252927315</v>
      </c>
      <c r="E49" s="52"/>
      <c r="F49" s="34">
        <f t="shared" si="23"/>
        <v>0.44700150180019982</v>
      </c>
      <c r="G49" s="37">
        <f t="shared" si="24"/>
        <v>0.46407788832877006</v>
      </c>
      <c r="H49" s="53"/>
      <c r="I49" s="36">
        <f>B49/D49</f>
        <v>0.91076822491654319</v>
      </c>
      <c r="J49" s="34">
        <f>C49/D49</f>
        <v>3.2784628557125578E-2</v>
      </c>
      <c r="K49" s="34">
        <f t="shared" si="3"/>
        <v>0.92291574906849161</v>
      </c>
      <c r="L49" s="34">
        <f t="shared" si="4"/>
        <v>1.2737926430699773</v>
      </c>
      <c r="M49" s="37">
        <f>P49/F49</f>
        <v>13.155349892713824</v>
      </c>
      <c r="N49" s="52"/>
      <c r="O49" s="32">
        <f t="shared" si="25"/>
        <v>6.1039619096502769</v>
      </c>
      <c r="P49" s="34">
        <f>(P48/O48)*(1+C$7)*O49</f>
        <v>5.8804611587501769</v>
      </c>
      <c r="Q49" s="129">
        <f t="shared" si="26"/>
        <v>0.22350075090009991</v>
      </c>
      <c r="R49" s="34">
        <f>Q49*D$7</f>
        <v>0.22350075090009991</v>
      </c>
      <c r="S49" s="34">
        <f t="shared" si="27"/>
        <v>6.3274626605503768</v>
      </c>
      <c r="T49" s="34">
        <f>S49*G$7</f>
        <v>0.6327462660550377</v>
      </c>
      <c r="U49" s="41">
        <f t="shared" si="28"/>
        <v>-6.7045882856497915E-2</v>
      </c>
      <c r="V49" s="60"/>
      <c r="W49" s="42">
        <f>(R49-T49)*F$7</f>
        <v>-0.10231137878873445</v>
      </c>
      <c r="X49" s="43">
        <f t="shared" si="29"/>
        <v>0.25</v>
      </c>
      <c r="Y49" s="66"/>
      <c r="Z49" s="61"/>
      <c r="AA49" s="44">
        <f>B49/B48-1</f>
        <v>1.5549519679464829E-2</v>
      </c>
      <c r="AB49" s="44">
        <f>F49/F48-1</f>
        <v>-0.21826010621002456</v>
      </c>
      <c r="AC49" s="44">
        <f>D49/D48-1</f>
        <v>-3.6731652268691128E-3</v>
      </c>
      <c r="AD49" s="44">
        <f t="shared" si="30"/>
        <v>-4.7614707141245827E-3</v>
      </c>
      <c r="AE49" s="44">
        <f t="shared" si="31"/>
        <v>-0.21826010621002456</v>
      </c>
      <c r="AF49" s="44">
        <f t="shared" si="32"/>
        <v>-1.4615317538737127E-2</v>
      </c>
      <c r="AG49" s="44">
        <f t="shared" si="33"/>
        <v>-2.3599701922331628E-2</v>
      </c>
      <c r="AH49" s="4">
        <f>G49/G48-1</f>
        <v>-2.0000000000000018E-2</v>
      </c>
      <c r="AI49" s="84">
        <f t="shared" si="34"/>
        <v>-0.21826010621002456</v>
      </c>
      <c r="AJ49" s="15"/>
    </row>
    <row r="50" spans="1:36" s="14" customFormat="1" x14ac:dyDescent="0.3">
      <c r="A50" s="19">
        <f t="shared" si="1"/>
        <v>39</v>
      </c>
      <c r="B50" s="34">
        <f>P50/G49</f>
        <v>12.583480247452966</v>
      </c>
      <c r="C50" s="131">
        <f t="shared" si="21"/>
        <v>0.32387117959356004</v>
      </c>
      <c r="D50" s="34">
        <f t="shared" si="22"/>
        <v>13.552409521508737</v>
      </c>
      <c r="E50" s="52"/>
      <c r="F50" s="34">
        <f t="shared" si="23"/>
        <v>0.32387117959356004</v>
      </c>
      <c r="G50" s="37">
        <f t="shared" si="24"/>
        <v>0.45479633056219465</v>
      </c>
      <c r="H50" s="53"/>
      <c r="I50" s="36">
        <f>B50/D50</f>
        <v>0.92850501805468577</v>
      </c>
      <c r="J50" s="34">
        <f>C50/D50</f>
        <v>2.3897682480709507E-2</v>
      </c>
      <c r="K50" s="34">
        <f t="shared" si="3"/>
        <v>0.93881485706774848</v>
      </c>
      <c r="L50" s="34">
        <f t="shared" si="4"/>
        <v>1.4966499717881436</v>
      </c>
      <c r="M50" s="37">
        <f>P50/F50</f>
        <v>18.03098055342026</v>
      </c>
      <c r="N50" s="52"/>
      <c r="O50" s="32">
        <f t="shared" si="25"/>
        <v>6.001650530861542</v>
      </c>
      <c r="P50" s="34">
        <f>(P49/O49)*(1+C$7)*O50</f>
        <v>5.839714941064762</v>
      </c>
      <c r="Q50" s="129">
        <f t="shared" si="26"/>
        <v>0.16193558979678002</v>
      </c>
      <c r="R50" s="34">
        <f>Q50*D$7</f>
        <v>0.16193558979678002</v>
      </c>
      <c r="S50" s="34">
        <f t="shared" si="27"/>
        <v>6.163586120658322</v>
      </c>
      <c r="T50" s="34">
        <f>S50*G$7</f>
        <v>0.6163586120658322</v>
      </c>
      <c r="U50" s="41">
        <f t="shared" si="28"/>
        <v>-7.5716341685062985E-2</v>
      </c>
      <c r="V50" s="60"/>
      <c r="W50" s="42">
        <f>(R50-T50)*F$7</f>
        <v>-0.11360575556726304</v>
      </c>
      <c r="X50" s="43">
        <f t="shared" si="29"/>
        <v>0.25</v>
      </c>
      <c r="Y50" s="66"/>
      <c r="Z50" s="61"/>
      <c r="AA50" s="44">
        <f>B50/B49-1</f>
        <v>1.3337667937483921E-2</v>
      </c>
      <c r="AB50" s="44">
        <f>F50/F49-1</f>
        <v>-0.27545840832918811</v>
      </c>
      <c r="AC50" s="44">
        <f>D50/D49-1</f>
        <v>-6.019643273338815E-3</v>
      </c>
      <c r="AD50" s="44">
        <f t="shared" si="30"/>
        <v>-6.9290854212656905E-3</v>
      </c>
      <c r="AE50" s="44">
        <f t="shared" si="31"/>
        <v>-0.27545840832918811</v>
      </c>
      <c r="AF50" s="44">
        <f t="shared" si="32"/>
        <v>-1.6761470714124593E-2</v>
      </c>
      <c r="AG50" s="44">
        <f t="shared" si="33"/>
        <v>-2.589925040787211E-2</v>
      </c>
      <c r="AH50" s="4">
        <f>G50/G49-1</f>
        <v>-2.0000000000000018E-2</v>
      </c>
      <c r="AI50" s="84">
        <f t="shared" si="34"/>
        <v>-0.27545840832918811</v>
      </c>
      <c r="AJ50" s="15"/>
    </row>
    <row r="51" spans="1:36" s="14" customFormat="1" x14ac:dyDescent="0.3">
      <c r="A51" s="19">
        <f t="shared" si="1"/>
        <v>40</v>
      </c>
      <c r="B51" s="34">
        <f>P51/G50</f>
        <v>12.723203407858819</v>
      </c>
      <c r="C51" s="131">
        <f t="shared" si="21"/>
        <v>0.2031571048073566</v>
      </c>
      <c r="D51" s="34">
        <f t="shared" si="22"/>
        <v>13.438676013309413</v>
      </c>
      <c r="E51" s="52"/>
      <c r="F51" s="34">
        <f t="shared" si="23"/>
        <v>0.2031571048073566</v>
      </c>
      <c r="G51" s="37">
        <f t="shared" si="24"/>
        <v>0.44570040395095073</v>
      </c>
      <c r="H51" s="53"/>
      <c r="I51" s="36">
        <f>B51/D51</f>
        <v>0.94676018643934834</v>
      </c>
      <c r="J51" s="34">
        <f>C51/D51</f>
        <v>1.5117345235955804E-2</v>
      </c>
      <c r="K51" s="34">
        <f t="shared" si="3"/>
        <v>0.95513654088293354</v>
      </c>
      <c r="L51" s="34">
        <f t="shared" si="4"/>
        <v>2.267346250994323</v>
      </c>
      <c r="M51" s="37">
        <f>P51/F51</f>
        <v>28.482716508377141</v>
      </c>
      <c r="N51" s="52"/>
      <c r="O51" s="32">
        <f t="shared" si="25"/>
        <v>5.8880447752942793</v>
      </c>
      <c r="P51" s="34">
        <f>(P50/O50)*(1+C$7)*O51</f>
        <v>5.786466222890601</v>
      </c>
      <c r="Q51" s="129">
        <f t="shared" si="26"/>
        <v>0.1015785524036783</v>
      </c>
      <c r="R51" s="34">
        <f>Q51*D$7</f>
        <v>0.1015785524036783</v>
      </c>
      <c r="S51" s="34">
        <f t="shared" si="27"/>
        <v>5.9896233276979576</v>
      </c>
      <c r="T51" s="34">
        <f>S51*G$7</f>
        <v>0.59896233276979582</v>
      </c>
      <c r="U51" s="41">
        <f t="shared" si="28"/>
        <v>-8.447350510191369E-2</v>
      </c>
      <c r="V51" s="60"/>
      <c r="W51" s="42">
        <f>(R51-T51)*F$7</f>
        <v>-0.12434594509152938</v>
      </c>
      <c r="X51" s="43">
        <f t="shared" si="29"/>
        <v>0.25</v>
      </c>
      <c r="Y51" s="66"/>
      <c r="Z51" s="61"/>
      <c r="AA51" s="44">
        <f>B51/B50-1</f>
        <v>1.1103697678083391E-2</v>
      </c>
      <c r="AB51" s="44">
        <f>F51/F50-1</f>
        <v>-0.37272249706717575</v>
      </c>
      <c r="AC51" s="44">
        <f>D51/D50-1</f>
        <v>-8.3921245162212887E-3</v>
      </c>
      <c r="AD51" s="44">
        <f t="shared" si="30"/>
        <v>-9.1183762754782904E-3</v>
      </c>
      <c r="AE51" s="44">
        <f t="shared" si="31"/>
        <v>-0.37272249706717575</v>
      </c>
      <c r="AF51" s="44">
        <f t="shared" si="32"/>
        <v>-1.8929085421265701E-2</v>
      </c>
      <c r="AG51" s="44">
        <f t="shared" si="33"/>
        <v>-2.8224282025896885E-2</v>
      </c>
      <c r="AH51" s="4">
        <f>G51/G50-1</f>
        <v>-2.0000000000000018E-2</v>
      </c>
      <c r="AI51" s="84">
        <f t="shared" si="34"/>
        <v>-0.37272249706717575</v>
      </c>
      <c r="AJ51" s="15"/>
    </row>
    <row r="52" spans="1:36" s="14" customFormat="1" x14ac:dyDescent="0.3">
      <c r="A52" s="19">
        <f t="shared" si="1"/>
        <v>41</v>
      </c>
      <c r="B52" s="34">
        <f>P52/G51</f>
        <v>12.835770521398805</v>
      </c>
      <c r="C52" s="131">
        <f t="shared" si="21"/>
        <v>8.5581447587193438E-2</v>
      </c>
      <c r="D52" s="34">
        <f t="shared" si="22"/>
        <v>13.293659346704661</v>
      </c>
      <c r="E52" s="52"/>
      <c r="F52" s="34">
        <f t="shared" si="23"/>
        <v>8.5581447587193438E-2</v>
      </c>
      <c r="G52" s="37">
        <f t="shared" si="24"/>
        <v>0.43678639587193169</v>
      </c>
      <c r="H52" s="53"/>
      <c r="I52" s="36">
        <f>B52/D52</f>
        <v>0.96555584783964232</v>
      </c>
      <c r="J52" s="34">
        <f>C52/D52</f>
        <v>6.4377644526003334E-3</v>
      </c>
      <c r="K52" s="34">
        <f t="shared" si="3"/>
        <v>0.97189811557589001</v>
      </c>
      <c r="L52" s="34">
        <f t="shared" si="4"/>
        <v>-2.9532930708875571</v>
      </c>
      <c r="M52" s="37">
        <f>P52/F52</f>
        <v>66.847526744397342</v>
      </c>
      <c r="N52" s="52"/>
      <c r="O52" s="32">
        <f t="shared" si="25"/>
        <v>5.7636988302027499</v>
      </c>
      <c r="P52" s="34">
        <f>(P51/O51)*(1+C$7)*O52</f>
        <v>5.7209081064091531</v>
      </c>
      <c r="Q52" s="129">
        <f t="shared" si="26"/>
        <v>4.2790723793596719E-2</v>
      </c>
      <c r="R52" s="34">
        <f>Q52*D$7</f>
        <v>4.2790723793596719E-2</v>
      </c>
      <c r="S52" s="34">
        <f t="shared" si="27"/>
        <v>5.8064895539963466</v>
      </c>
      <c r="T52" s="34">
        <f>S52*G$7</f>
        <v>0.58064895539963468</v>
      </c>
      <c r="U52" s="41">
        <f t="shared" si="28"/>
        <v>-9.3318240152932788E-2</v>
      </c>
      <c r="V52" s="60"/>
      <c r="W52" s="42">
        <f>(R52-T52)*F$7</f>
        <v>-0.13446455790150949</v>
      </c>
      <c r="X52" s="43">
        <f t="shared" si="29"/>
        <v>0.25</v>
      </c>
      <c r="Y52" s="66"/>
      <c r="Z52" s="61"/>
      <c r="AA52" s="44">
        <f>B52/B51-1</f>
        <v>8.8473877160886172E-3</v>
      </c>
      <c r="AB52" s="44">
        <f>F52/F51-1</f>
        <v>-0.57874253195158543</v>
      </c>
      <c r="AC52" s="44">
        <f>D52/D51-1</f>
        <v>-1.0790993581594632E-2</v>
      </c>
      <c r="AD52" s="44">
        <f t="shared" si="30"/>
        <v>-1.1329560038233266E-2</v>
      </c>
      <c r="AE52" s="44">
        <f t="shared" si="31"/>
        <v>-0.57874253195158543</v>
      </c>
      <c r="AF52" s="44">
        <f t="shared" si="32"/>
        <v>-2.1118376275478412E-2</v>
      </c>
      <c r="AG52" s="44">
        <f t="shared" si="33"/>
        <v>-3.0575173709962877E-2</v>
      </c>
      <c r="AH52" s="4">
        <f>G52/G51-1</f>
        <v>-2.0000000000000018E-2</v>
      </c>
      <c r="AI52" s="84">
        <f t="shared" si="34"/>
        <v>-0.57874253195158543</v>
      </c>
      <c r="AJ52" s="15"/>
    </row>
    <row r="53" spans="1:36" s="14" customFormat="1" x14ac:dyDescent="0.3">
      <c r="A53" s="19">
        <f t="shared" si="1"/>
        <v>42</v>
      </c>
      <c r="B53" s="34">
        <f>P53/G52</f>
        <v>12.920082468170078</v>
      </c>
      <c r="C53" s="131">
        <f t="shared" si="21"/>
        <v>-2.8163966677798413E-2</v>
      </c>
      <c r="D53" s="34">
        <f t="shared" si="22"/>
        <v>13.117961749236892</v>
      </c>
      <c r="E53" s="52"/>
      <c r="F53" s="34">
        <f t="shared" si="23"/>
        <v>-2.8163966677798413E-2</v>
      </c>
      <c r="G53" s="37">
        <f t="shared" si="24"/>
        <v>0.42805066795449304</v>
      </c>
      <c r="H53" s="53"/>
      <c r="I53" s="36">
        <f>B53/D53</f>
        <v>0.9849153942625023</v>
      </c>
      <c r="J53" s="34">
        <f>C53/D53</f>
        <v>-2.1469773442079742E-3</v>
      </c>
      <c r="K53" s="34">
        <f t="shared" si="3"/>
        <v>0.98911788333157868</v>
      </c>
      <c r="L53" s="34">
        <f t="shared" si="4"/>
        <v>0.20271021813238849</v>
      </c>
      <c r="M53" s="37">
        <f>P53/F53</f>
        <v>-200.3736306110869</v>
      </c>
      <c r="N53" s="52"/>
      <c r="O53" s="32">
        <f t="shared" si="25"/>
        <v>5.6292342723012405</v>
      </c>
      <c r="P53" s="34">
        <f>(P52/O52)*(1+C$7)*O53</f>
        <v>5.6433162556401397</v>
      </c>
      <c r="Q53" s="129">
        <f t="shared" si="26"/>
        <v>-1.4081983338899207E-2</v>
      </c>
      <c r="R53" s="34">
        <f>Q53*D$7</f>
        <v>-1.4081983338899207E-2</v>
      </c>
      <c r="S53" s="34">
        <f t="shared" si="27"/>
        <v>5.6151522889623413</v>
      </c>
      <c r="T53" s="34">
        <f>S53*G$7</f>
        <v>0.56151522889623418</v>
      </c>
      <c r="U53" s="41">
        <f t="shared" si="28"/>
        <v>-0.10225142255446197</v>
      </c>
      <c r="V53" s="60"/>
      <c r="W53" s="42">
        <f>(R53-T53)*F$7</f>
        <v>-0.14389930305878335</v>
      </c>
      <c r="X53" s="43">
        <f t="shared" si="29"/>
        <v>0.25</v>
      </c>
      <c r="Y53" s="66"/>
      <c r="Z53" s="61"/>
      <c r="AA53" s="44">
        <f>B53/B52-1</f>
        <v>6.5685146544738338E-3</v>
      </c>
      <c r="AB53" s="44">
        <f>F53/F52-1</f>
        <v>-1.3290896271543429</v>
      </c>
      <c r="AC53" s="44">
        <f>D53/D52-1</f>
        <v>-1.3216646589587988E-2</v>
      </c>
      <c r="AD53" s="44">
        <f t="shared" si="30"/>
        <v>-1.3562855638615701E-2</v>
      </c>
      <c r="AE53" s="44">
        <f t="shared" si="31"/>
        <v>-1.3290896271543429</v>
      </c>
      <c r="AF53" s="44">
        <f t="shared" si="32"/>
        <v>-2.3329560038233166E-2</v>
      </c>
      <c r="AG53" s="44">
        <f t="shared" si="33"/>
        <v>-3.2952313657796273E-2</v>
      </c>
      <c r="AH53" s="4">
        <f>G53/G52-1</f>
        <v>-2.0000000000000018E-2</v>
      </c>
      <c r="AI53" s="84">
        <f t="shared" si="34"/>
        <v>-1.3290896271543429</v>
      </c>
      <c r="AJ53" s="15"/>
    </row>
    <row r="54" spans="1:36" s="14" customFormat="1" x14ac:dyDescent="0.3">
      <c r="A54" s="19">
        <f t="shared" si="1"/>
        <v>43</v>
      </c>
      <c r="B54" s="34">
        <f>P54/G53</f>
        <v>12.975210559029808</v>
      </c>
      <c r="C54" s="131">
        <f t="shared" si="21"/>
        <v>-0.13742515480088713</v>
      </c>
      <c r="D54" s="34">
        <f t="shared" si="22"/>
        <v>12.912409954582392</v>
      </c>
      <c r="E54" s="52"/>
      <c r="F54" s="34">
        <f t="shared" si="23"/>
        <v>-0.13742515480088713</v>
      </c>
      <c r="G54" s="37">
        <f t="shared" si="24"/>
        <v>0.41948965459540316</v>
      </c>
      <c r="H54" s="53"/>
      <c r="I54" s="36">
        <f>B54/D54</f>
        <v>1.004863585083521</v>
      </c>
      <c r="J54" s="34">
        <f>C54/D54</f>
        <v>-1.0642874202744569E-2</v>
      </c>
      <c r="K54" s="34">
        <f t="shared" si="3"/>
        <v>1.006815205466306</v>
      </c>
      <c r="L54" s="34">
        <f t="shared" si="4"/>
        <v>0.57270579484211448</v>
      </c>
      <c r="M54" s="37">
        <f>P54/F54</f>
        <v>-40.415072151019672</v>
      </c>
      <c r="N54" s="52"/>
      <c r="O54" s="32">
        <f t="shared" si="25"/>
        <v>5.4853349692424569</v>
      </c>
      <c r="P54" s="34">
        <f>(P53/O53)*(1+C$7)*O54</f>
        <v>5.5540475466429005</v>
      </c>
      <c r="Q54" s="129">
        <f t="shared" si="26"/>
        <v>-6.8712577400443564E-2</v>
      </c>
      <c r="R54" s="34">
        <f>Q54*D$7</f>
        <v>-6.8712577400443564E-2</v>
      </c>
      <c r="S54" s="34">
        <f t="shared" si="27"/>
        <v>5.4166223918420133</v>
      </c>
      <c r="T54" s="34">
        <f>S54*G$7</f>
        <v>0.54166223918420131</v>
      </c>
      <c r="U54" s="41">
        <f t="shared" si="28"/>
        <v>-0.11127393678000665</v>
      </c>
      <c r="V54" s="60"/>
      <c r="W54" s="42">
        <f>(R54-T54)*F$7</f>
        <v>-0.15259370414616122</v>
      </c>
      <c r="X54" s="43">
        <f t="shared" si="29"/>
        <v>0.25</v>
      </c>
      <c r="Y54" s="66"/>
      <c r="Z54" s="61"/>
      <c r="AA54" s="44">
        <f>B54/B53-1</f>
        <v>4.2668528622431534E-3</v>
      </c>
      <c r="AB54" s="44">
        <f>F54/F53-1</f>
        <v>3.879467312721224</v>
      </c>
      <c r="AC54" s="44">
        <f>D54/D53-1</f>
        <v>-1.5669491845137995E-2</v>
      </c>
      <c r="AD54" s="44">
        <f t="shared" si="30"/>
        <v>-1.5818484195001647E-2</v>
      </c>
      <c r="AE54" s="44">
        <f t="shared" si="31"/>
        <v>3.879467312721224</v>
      </c>
      <c r="AF54" s="44">
        <f t="shared" si="32"/>
        <v>-2.5562855638615489E-2</v>
      </c>
      <c r="AG54" s="44">
        <f t="shared" si="33"/>
        <v>-3.5356102008235246E-2</v>
      </c>
      <c r="AH54" s="4">
        <f>G54/G53-1</f>
        <v>-2.0000000000000018E-2</v>
      </c>
      <c r="AI54" s="84">
        <f t="shared" si="34"/>
        <v>3.879467312721224</v>
      </c>
      <c r="AJ54" s="15"/>
    </row>
    <row r="55" spans="1:36" s="14" customFormat="1" x14ac:dyDescent="0.3">
      <c r="A55" s="19">
        <f t="shared" si="1"/>
        <v>44</v>
      </c>
      <c r="B55" s="34">
        <f>P55/G54</f>
        <v>13.000410681488047</v>
      </c>
      <c r="C55" s="131">
        <f t="shared" si="21"/>
        <v>-0.24159304255903002</v>
      </c>
      <c r="D55" s="34">
        <f t="shared" si="22"/>
        <v>12.678050351939779</v>
      </c>
      <c r="E55" s="52"/>
      <c r="F55" s="34">
        <f t="shared" si="23"/>
        <v>-0.24159304255903002</v>
      </c>
      <c r="G55" s="37">
        <f t="shared" si="24"/>
        <v>0.41109986150349509</v>
      </c>
      <c r="H55" s="53"/>
      <c r="I55" s="36">
        <f>B55/D55</f>
        <v>1.0254266484672026</v>
      </c>
      <c r="J55" s="34">
        <f>C55/D55</f>
        <v>-1.9056009074933638E-2</v>
      </c>
      <c r="K55" s="34">
        <f t="shared" si="3"/>
        <v>1.0250105808435519</v>
      </c>
      <c r="L55" s="34">
        <f t="shared" si="4"/>
        <v>0.72810395186873955</v>
      </c>
      <c r="M55" s="37">
        <f>P55/F55</f>
        <v>-22.573240225009013</v>
      </c>
      <c r="N55" s="52"/>
      <c r="O55" s="32">
        <f t="shared" si="25"/>
        <v>5.3327412650962955</v>
      </c>
      <c r="P55" s="34">
        <f>(P54/O54)*(1+C$7)*O55</f>
        <v>5.4535377863758105</v>
      </c>
      <c r="Q55" s="129">
        <f t="shared" si="26"/>
        <v>-0.12079652127951501</v>
      </c>
      <c r="R55" s="34">
        <f>Q55*D$7</f>
        <v>-0.12079652127951501</v>
      </c>
      <c r="S55" s="34">
        <f t="shared" si="27"/>
        <v>5.2119447438167805</v>
      </c>
      <c r="T55" s="34">
        <f>S55*G$7</f>
        <v>0.5211944743816781</v>
      </c>
      <c r="U55" s="41">
        <f t="shared" si="28"/>
        <v>-0.12038667614780676</v>
      </c>
      <c r="V55" s="60"/>
      <c r="W55" s="42">
        <f>(R55-T55)*F$7</f>
        <v>-0.16049774891529828</v>
      </c>
      <c r="X55" s="43">
        <f t="shared" si="29"/>
        <v>0.25</v>
      </c>
      <c r="Y55" s="66"/>
      <c r="Z55" s="61"/>
      <c r="AA55" s="44">
        <f>B55/B54-1</f>
        <v>1.9421744520902173E-3</v>
      </c>
      <c r="AB55" s="44">
        <f>F55/F54-1</f>
        <v>0.75799723790793538</v>
      </c>
      <c r="AC55" s="44">
        <f>D55/D54-1</f>
        <v>-1.8149950587608377E-2</v>
      </c>
      <c r="AD55" s="44">
        <f t="shared" si="30"/>
        <v>-1.8096669036951618E-2</v>
      </c>
      <c r="AE55" s="44">
        <f t="shared" si="31"/>
        <v>0.75799723790793538</v>
      </c>
      <c r="AF55" s="44">
        <f t="shared" si="32"/>
        <v>-2.7818484195001658E-2</v>
      </c>
      <c r="AG55" s="44">
        <f t="shared" si="33"/>
        <v>-3.7786951575856209E-2</v>
      </c>
      <c r="AH55" s="4">
        <f>G55/G54-1</f>
        <v>-2.0000000000000018E-2</v>
      </c>
      <c r="AI55" s="84">
        <f t="shared" si="34"/>
        <v>0.75799723790793538</v>
      </c>
      <c r="AJ55" s="15"/>
    </row>
    <row r="56" spans="1:36" s="14" customFormat="1" x14ac:dyDescent="0.3">
      <c r="A56" s="19">
        <f t="shared" si="1"/>
        <v>45</v>
      </c>
      <c r="B56" s="34">
        <f>P56/G55</f>
        <v>12.995135755205592</v>
      </c>
      <c r="C56" s="131">
        <f t="shared" si="21"/>
        <v>-0.34010998600627751</v>
      </c>
      <c r="D56" s="34">
        <f t="shared" si="22"/>
        <v>12.416141383689853</v>
      </c>
      <c r="E56" s="52"/>
      <c r="F56" s="34">
        <f t="shared" si="23"/>
        <v>-0.34010998600627751</v>
      </c>
      <c r="G56" s="37">
        <f t="shared" si="24"/>
        <v>0.4028778642734252</v>
      </c>
      <c r="H56" s="53"/>
      <c r="I56" s="36">
        <f>B56/D56</f>
        <v>1.0466323919503946</v>
      </c>
      <c r="J56" s="34">
        <f>C56/D56</f>
        <v>-2.7392567102453771E-2</v>
      </c>
      <c r="K56" s="34">
        <f t="shared" si="3"/>
        <v>1.0437257313727821</v>
      </c>
      <c r="L56" s="34">
        <f t="shared" si="4"/>
        <v>0.82081280680874724</v>
      </c>
      <c r="M56" s="37">
        <f>P56/F56</f>
        <v>-15.707561462442717</v>
      </c>
      <c r="N56" s="52"/>
      <c r="O56" s="32">
        <f t="shared" si="25"/>
        <v>5.1722435161809974</v>
      </c>
      <c r="P56" s="34">
        <f>(P55/O55)*(1+C$7)*O56</f>
        <v>5.3422985091841362</v>
      </c>
      <c r="Q56" s="129">
        <f t="shared" si="26"/>
        <v>-0.17005499300313875</v>
      </c>
      <c r="R56" s="34">
        <f>Q56*D$7</f>
        <v>-0.17005499300313875</v>
      </c>
      <c r="S56" s="34">
        <f t="shared" si="27"/>
        <v>5.0021885231778587</v>
      </c>
      <c r="T56" s="34">
        <f>S56*G$7</f>
        <v>0.50021885231778584</v>
      </c>
      <c r="U56" s="41">
        <f t="shared" si="28"/>
        <v>-0.12959054290928498</v>
      </c>
      <c r="V56" s="60"/>
      <c r="W56" s="42">
        <f>(R56-T56)*F$7</f>
        <v>-0.16756846133023115</v>
      </c>
      <c r="X56" s="43">
        <f t="shared" si="29"/>
        <v>0.25</v>
      </c>
      <c r="Y56" s="66"/>
      <c r="Z56" s="61"/>
      <c r="AA56" s="44">
        <f>B56/B55-1</f>
        <v>-4.0575074216431251E-4</v>
      </c>
      <c r="AB56" s="44">
        <f>F56/F55-1</f>
        <v>0.40778054866036206</v>
      </c>
      <c r="AC56" s="44">
        <f>D56/D55-1</f>
        <v>-2.0658457805371788E-2</v>
      </c>
      <c r="AD56" s="44">
        <f t="shared" si="30"/>
        <v>-2.0397635727321006E-2</v>
      </c>
      <c r="AE56" s="44">
        <f t="shared" si="31"/>
        <v>0.40778054866036206</v>
      </c>
      <c r="AF56" s="44">
        <f t="shared" si="32"/>
        <v>-3.0096669036951629E-2</v>
      </c>
      <c r="AG56" s="44">
        <f t="shared" si="33"/>
        <v>-4.0245288649264244E-2</v>
      </c>
      <c r="AH56" s="4">
        <f>G56/G55-1</f>
        <v>-2.0000000000000018E-2</v>
      </c>
      <c r="AI56" s="84">
        <f t="shared" si="34"/>
        <v>0.40778054866036206</v>
      </c>
      <c r="AJ56" s="15"/>
    </row>
    <row r="57" spans="1:36" s="14" customFormat="1" x14ac:dyDescent="0.3">
      <c r="A57" s="19">
        <f t="shared" si="1"/>
        <v>46</v>
      </c>
      <c r="B57" s="34">
        <f>P57/G56</f>
        <v>12.959046246519557</v>
      </c>
      <c r="C57" s="131">
        <f t="shared" si="21"/>
        <v>-0.43247563993516103</v>
      </c>
      <c r="D57" s="34">
        <f t="shared" si="22"/>
        <v>12.128143234104849</v>
      </c>
      <c r="E57" s="52"/>
      <c r="F57" s="34">
        <f t="shared" si="23"/>
        <v>-0.43247563993516103</v>
      </c>
      <c r="G57" s="37">
        <f t="shared" si="24"/>
        <v>0.39482030698795667</v>
      </c>
      <c r="H57" s="53"/>
      <c r="I57" s="36">
        <f>B57/D57</f>
        <v>1.0685103231695166</v>
      </c>
      <c r="J57" s="34">
        <f>C57/D57</f>
        <v>-3.5658849964685553E-2</v>
      </c>
      <c r="K57" s="34">
        <f t="shared" si="3"/>
        <v>1.0629836953492249</v>
      </c>
      <c r="L57" s="34">
        <f t="shared" si="4"/>
        <v>0.88704816701832723</v>
      </c>
      <c r="M57" s="37">
        <f>P57/F57</f>
        <v>-12.072154805299769</v>
      </c>
      <c r="N57" s="52"/>
      <c r="O57" s="32">
        <f t="shared" si="25"/>
        <v>5.0046750548507664</v>
      </c>
      <c r="P57" s="34">
        <f>(P56/O56)*(1+C$7)*O57</f>
        <v>5.2209128748183469</v>
      </c>
      <c r="Q57" s="129">
        <f t="shared" si="26"/>
        <v>-0.21623781996758051</v>
      </c>
      <c r="R57" s="34">
        <f>Q57*D$7</f>
        <v>-0.21623781996758051</v>
      </c>
      <c r="S57" s="34">
        <f t="shared" si="27"/>
        <v>4.7884372348831858</v>
      </c>
      <c r="T57" s="34">
        <f>S57*G$7</f>
        <v>0.47884372348831861</v>
      </c>
      <c r="U57" s="41">
        <f t="shared" si="28"/>
        <v>-0.13888644833837782</v>
      </c>
      <c r="V57" s="60"/>
      <c r="W57" s="42">
        <f>(R57-T57)*F$7</f>
        <v>-0.17377038586397478</v>
      </c>
      <c r="X57" s="43">
        <f t="shared" si="29"/>
        <v>0.25</v>
      </c>
      <c r="Y57" s="66"/>
      <c r="Z57" s="61"/>
      <c r="AA57" s="44">
        <f>B57/B56-1</f>
        <v>-2.7771551883617462E-3</v>
      </c>
      <c r="AB57" s="44">
        <f>F57/F56-1</f>
        <v>0.27157583643303762</v>
      </c>
      <c r="AC57" s="44">
        <f>D57/D56-1</f>
        <v>-2.3195463122168136E-2</v>
      </c>
      <c r="AD57" s="44">
        <f t="shared" si="30"/>
        <v>-2.2721612084594445E-2</v>
      </c>
      <c r="AE57" s="44">
        <f t="shared" si="31"/>
        <v>0.27157583643303762</v>
      </c>
      <c r="AF57" s="44">
        <f t="shared" si="32"/>
        <v>-3.2397635727321239E-2</v>
      </c>
      <c r="AG57" s="44">
        <f t="shared" si="33"/>
        <v>-4.2731553859724936E-2</v>
      </c>
      <c r="AH57" s="4">
        <f>G57/G56-1</f>
        <v>-2.0000000000000018E-2</v>
      </c>
      <c r="AI57" s="84">
        <f t="shared" si="34"/>
        <v>0.27157583643303762</v>
      </c>
      <c r="AJ57" s="15"/>
    </row>
    <row r="58" spans="1:36" s="14" customFormat="1" x14ac:dyDescent="0.3">
      <c r="A58" s="19">
        <f t="shared" si="1"/>
        <v>47</v>
      </c>
      <c r="B58" s="34">
        <f>P58/G57</f>
        <v>12.892018512713472</v>
      </c>
      <c r="C58" s="131">
        <f t="shared" si="21"/>
        <v>-0.51825207579432409</v>
      </c>
      <c r="D58" s="34">
        <f t="shared" si="22"/>
        <v>11.815704899768605</v>
      </c>
      <c r="E58" s="52"/>
      <c r="F58" s="34">
        <f t="shared" si="23"/>
        <v>-0.51825207579432409</v>
      </c>
      <c r="G58" s="37">
        <f t="shared" si="24"/>
        <v>0.38692390084819756</v>
      </c>
      <c r="H58" s="53"/>
      <c r="I58" s="36">
        <f>B58/D58</f>
        <v>1.0910917818340187</v>
      </c>
      <c r="J58" s="34">
        <f>C58/D58</f>
        <v>-4.3861291407546354E-2</v>
      </c>
      <c r="K58" s="34">
        <f t="shared" si="3"/>
        <v>1.0828089294867489</v>
      </c>
      <c r="L58" s="34">
        <f t="shared" si="4"/>
        <v>0.93987270446588533</v>
      </c>
      <c r="M58" s="37">
        <f>P58/F58</f>
        <v>-9.8215346249843236</v>
      </c>
      <c r="N58" s="52"/>
      <c r="O58" s="32">
        <f t="shared" si="25"/>
        <v>4.8309046689867916</v>
      </c>
      <c r="P58" s="34">
        <f>(P57/O57)*(1+C$7)*O58</f>
        <v>5.0900307068839536</v>
      </c>
      <c r="Q58" s="129">
        <f t="shared" si="26"/>
        <v>-0.25912603789716204</v>
      </c>
      <c r="R58" s="34">
        <f>Q58*D$7</f>
        <v>-0.25912603789716204</v>
      </c>
      <c r="S58" s="34">
        <f t="shared" si="27"/>
        <v>4.5717786310896296</v>
      </c>
      <c r="T58" s="34">
        <f>S58*G$7</f>
        <v>0.45717786310896297</v>
      </c>
      <c r="U58" s="41">
        <f t="shared" si="28"/>
        <v>-0.14827531282176154</v>
      </c>
      <c r="V58" s="60"/>
      <c r="W58" s="42">
        <f>(R58-T58)*F$7</f>
        <v>-0.17907597525153124</v>
      </c>
      <c r="X58" s="43">
        <f t="shared" si="29"/>
        <v>0.25</v>
      </c>
      <c r="Y58" s="66"/>
      <c r="Z58" s="61"/>
      <c r="AA58" s="44">
        <f>B58/B57-1</f>
        <v>-5.1722736790207335E-3</v>
      </c>
      <c r="AB58" s="44">
        <f>F58/F57-1</f>
        <v>0.19833819049790424</v>
      </c>
      <c r="AC58" s="44">
        <f>D58/D57-1</f>
        <v>-2.5761431762914455E-2</v>
      </c>
      <c r="AD58" s="44">
        <f t="shared" si="30"/>
        <v>-2.506882820544043E-2</v>
      </c>
      <c r="AE58" s="44">
        <f t="shared" si="31"/>
        <v>0.19833819049790424</v>
      </c>
      <c r="AF58" s="44">
        <f t="shared" si="32"/>
        <v>-3.4721612084594455E-2</v>
      </c>
      <c r="AG58" s="44">
        <f t="shared" si="33"/>
        <v>-4.5246203127656037E-2</v>
      </c>
      <c r="AH58" s="4">
        <f>G58/G57-1</f>
        <v>-1.9999999999999907E-2</v>
      </c>
      <c r="AI58" s="84">
        <f t="shared" si="34"/>
        <v>0.19833819049790424</v>
      </c>
      <c r="AJ58" s="15"/>
    </row>
    <row r="59" spans="1:36" s="14" customFormat="1" x14ac:dyDescent="0.3">
      <c r="A59" s="19">
        <f t="shared" si="1"/>
        <v>48</v>
      </c>
      <c r="B59" s="34">
        <f>P59/G58</f>
        <v>12.794150773649777</v>
      </c>
      <c r="C59" s="131">
        <f t="shared" si="21"/>
        <v>-0.59706806329059248</v>
      </c>
      <c r="D59" s="34">
        <f t="shared" si="22"/>
        <v>11.480648780181385</v>
      </c>
      <c r="E59" s="52"/>
      <c r="F59" s="34">
        <f t="shared" si="23"/>
        <v>-0.59706806329059248</v>
      </c>
      <c r="G59" s="37">
        <f t="shared" si="24"/>
        <v>0.37918542283123358</v>
      </c>
      <c r="H59" s="53"/>
      <c r="I59" s="36">
        <f>B59/D59</f>
        <v>1.1144100841875628</v>
      </c>
      <c r="J59" s="34">
        <f>C59/D59</f>
        <v>-5.2006474087186498E-2</v>
      </c>
      <c r="K59" s="34">
        <f t="shared" si="3"/>
        <v>1.1032274206034705</v>
      </c>
      <c r="L59" s="34">
        <f t="shared" si="4"/>
        <v>0.98516265116705493</v>
      </c>
      <c r="M59" s="37">
        <f>P59/F59</f>
        <v>-8.2911196055234662</v>
      </c>
      <c r="N59" s="52"/>
      <c r="O59" s="32">
        <f t="shared" si="25"/>
        <v>4.6518286937352604</v>
      </c>
      <c r="P59" s="34">
        <f>(P58/O58)*(1+C$7)*O59</f>
        <v>4.9503627253805567</v>
      </c>
      <c r="Q59" s="129">
        <f t="shared" si="26"/>
        <v>-0.29853403164529624</v>
      </c>
      <c r="R59" s="34">
        <f>Q59*D$7</f>
        <v>-0.29853403164529624</v>
      </c>
      <c r="S59" s="34">
        <f t="shared" si="27"/>
        <v>4.3532946620899642</v>
      </c>
      <c r="T59" s="34">
        <f>S59*G$7</f>
        <v>0.43532946620899643</v>
      </c>
      <c r="U59" s="41">
        <f t="shared" si="28"/>
        <v>-0.15775806594997915</v>
      </c>
      <c r="V59" s="60"/>
      <c r="W59" s="42">
        <f>(R59-T59)*F$7</f>
        <v>-0.18346587446357315</v>
      </c>
      <c r="X59" s="43">
        <f t="shared" si="29"/>
        <v>0.25</v>
      </c>
      <c r="Y59" s="66"/>
      <c r="Z59" s="61"/>
      <c r="AA59" s="44">
        <f>B59/B58-1</f>
        <v>-7.591343354586555E-3</v>
      </c>
      <c r="AB59" s="44">
        <f>F59/F58-1</f>
        <v>0.15208040869969941</v>
      </c>
      <c r="AC59" s="44">
        <f>D59/D58-1</f>
        <v>-2.8356845607559245E-2</v>
      </c>
      <c r="AD59" s="44">
        <f t="shared" si="30"/>
        <v>-2.7439516487494764E-2</v>
      </c>
      <c r="AE59" s="44">
        <f t="shared" si="31"/>
        <v>0.15208040869969941</v>
      </c>
      <c r="AF59" s="44">
        <f t="shared" si="32"/>
        <v>-3.706882820544033E-2</v>
      </c>
      <c r="AG59" s="44">
        <f t="shared" si="33"/>
        <v>-4.7789708695408217E-2</v>
      </c>
      <c r="AH59" s="4">
        <f>G59/G58-1</f>
        <v>-2.0000000000000018E-2</v>
      </c>
      <c r="AI59" s="84">
        <f t="shared" si="34"/>
        <v>0.15208040869969941</v>
      </c>
      <c r="AJ59" s="15"/>
    </row>
    <row r="60" spans="1:36" s="14" customFormat="1" x14ac:dyDescent="0.3">
      <c r="A60" s="19">
        <f t="shared" si="1"/>
        <v>49</v>
      </c>
      <c r="B60" s="34">
        <f>P60/G59</f>
        <v>12.665766540613889</v>
      </c>
      <c r="C60" s="131">
        <f t="shared" si="21"/>
        <v>-0.66862244382536318</v>
      </c>
      <c r="D60" s="34">
        <f t="shared" si="22"/>
        <v>11.124952973687035</v>
      </c>
      <c r="E60" s="52"/>
      <c r="F60" s="34">
        <f t="shared" si="23"/>
        <v>-0.66862244382536318</v>
      </c>
      <c r="G60" s="37">
        <f t="shared" si="24"/>
        <v>0.37160171437460887</v>
      </c>
      <c r="H60" s="53"/>
      <c r="I60" s="36">
        <f>B60/D60</f>
        <v>1.1385006813575946</v>
      </c>
      <c r="J60" s="34">
        <f>C60/D60</f>
        <v>-6.010114787961824E-2</v>
      </c>
      <c r="K60" s="34">
        <f t="shared" si="3"/>
        <v>1.1242668080427487</v>
      </c>
      <c r="L60" s="34">
        <f t="shared" si="4"/>
        <v>1.0259640106692007</v>
      </c>
      <c r="M60" s="37">
        <f>P60/F60</f>
        <v>-7.1829387205535893</v>
      </c>
      <c r="N60" s="52"/>
      <c r="O60" s="32">
        <f t="shared" si="25"/>
        <v>4.4683628192716869</v>
      </c>
      <c r="P60" s="34">
        <f>(P59/O59)*(1+C$7)*O60</f>
        <v>4.8026740411843685</v>
      </c>
      <c r="Q60" s="129">
        <f t="shared" si="26"/>
        <v>-0.33431122191268159</v>
      </c>
      <c r="R60" s="34">
        <f>Q60*D$7</f>
        <v>-0.33431122191268159</v>
      </c>
      <c r="S60" s="34">
        <f t="shared" si="27"/>
        <v>4.1340515973590053</v>
      </c>
      <c r="T60" s="34">
        <f>S60*G$7</f>
        <v>0.41340515973590053</v>
      </c>
      <c r="U60" s="41">
        <f t="shared" si="28"/>
        <v>-0.16733564660947897</v>
      </c>
      <c r="V60" s="60"/>
      <c r="W60" s="42">
        <f>(R60-T60)*F$7</f>
        <v>-0.18692909541214553</v>
      </c>
      <c r="X60" s="43">
        <f t="shared" si="29"/>
        <v>0.25</v>
      </c>
      <c r="Y60" s="66"/>
      <c r="Z60" s="61"/>
      <c r="AA60" s="44">
        <f>B60/B59-1</f>
        <v>-1.0034603726907898E-2</v>
      </c>
      <c r="AB60" s="44">
        <f>F60/F59-1</f>
        <v>0.11984292065533775</v>
      </c>
      <c r="AC60" s="44">
        <f>D60/D59-1</f>
        <v>-3.0982204342700048E-2</v>
      </c>
      <c r="AD60" s="44">
        <f t="shared" si="30"/>
        <v>-2.9833911652369816E-2</v>
      </c>
      <c r="AE60" s="44">
        <f t="shared" si="31"/>
        <v>0.11984292065533775</v>
      </c>
      <c r="AF60" s="44">
        <f t="shared" si="32"/>
        <v>-3.9439516487494886E-2</v>
      </c>
      <c r="AG60" s="44">
        <f t="shared" si="33"/>
        <v>-5.0362560255846067E-2</v>
      </c>
      <c r="AH60" s="4">
        <f>G60/G59-1</f>
        <v>-2.0000000000000129E-2</v>
      </c>
      <c r="AI60" s="84">
        <f t="shared" si="34"/>
        <v>0.11984292065533775</v>
      </c>
      <c r="AJ60" s="15"/>
    </row>
    <row r="61" spans="1:36" s="14" customFormat="1" x14ac:dyDescent="0.3">
      <c r="A61" s="19">
        <f t="shared" si="1"/>
        <v>50</v>
      </c>
      <c r="B61" s="34">
        <f>P61/G60</f>
        <v>12.507415369352808</v>
      </c>
      <c r="C61" s="131">
        <f t="shared" si="21"/>
        <v>-0.73268653957458874</v>
      </c>
      <c r="D61" s="34">
        <f t="shared" si="22"/>
        <v>10.750731508278445</v>
      </c>
      <c r="E61" s="52"/>
      <c r="F61" s="34">
        <f t="shared" si="23"/>
        <v>-0.73268653957458874</v>
      </c>
      <c r="G61" s="37">
        <f t="shared" si="24"/>
        <v>0.3641696800871167</v>
      </c>
      <c r="H61" s="53"/>
      <c r="I61" s="36">
        <f>B61/D61</f>
        <v>1.1634013331764126</v>
      </c>
      <c r="J61" s="34">
        <f>C61/D61</f>
        <v>-6.8152249826943789E-2</v>
      </c>
      <c r="K61" s="34">
        <f t="shared" si="3"/>
        <v>1.1459565180532483</v>
      </c>
      <c r="L61" s="34">
        <f t="shared" si="4"/>
        <v>1.0640235720432381</v>
      </c>
      <c r="M61" s="37">
        <f>P61/F61</f>
        <v>-6.3434726074610568</v>
      </c>
      <c r="N61" s="52"/>
      <c r="O61" s="32">
        <f t="shared" si="25"/>
        <v>4.281433723859541</v>
      </c>
      <c r="P61" s="34">
        <f>(P60/O60)*(1+C$7)*O61</f>
        <v>4.6477769936468354</v>
      </c>
      <c r="Q61" s="129">
        <f t="shared" si="26"/>
        <v>-0.36634326978729437</v>
      </c>
      <c r="R61" s="34">
        <f>Q61*D$7</f>
        <v>-0.36634326978729437</v>
      </c>
      <c r="S61" s="34">
        <f t="shared" si="27"/>
        <v>3.9150904540722467</v>
      </c>
      <c r="T61" s="34">
        <f>S61*G$7</f>
        <v>0.3915090454072247</v>
      </c>
      <c r="U61" s="41">
        <f t="shared" si="28"/>
        <v>-0.17700900307557385</v>
      </c>
      <c r="V61" s="60"/>
      <c r="W61" s="42">
        <f>(R61-T61)*F$7</f>
        <v>-0.18946307879862978</v>
      </c>
      <c r="X61" s="43">
        <f t="shared" si="29"/>
        <v>0.25</v>
      </c>
      <c r="Y61" s="66"/>
      <c r="Z61" s="61"/>
      <c r="AA61" s="44">
        <f>B61/B60-1</f>
        <v>-1.2502296702952331E-2</v>
      </c>
      <c r="AB61" s="44">
        <f>F61/F60-1</f>
        <v>9.5815054281902512E-2</v>
      </c>
      <c r="AC61" s="44">
        <f>D61/D60-1</f>
        <v>-3.3638026721884207E-2</v>
      </c>
      <c r="AD61" s="44">
        <f t="shared" si="30"/>
        <v>-3.2252250768893487E-2</v>
      </c>
      <c r="AE61" s="44">
        <f t="shared" si="31"/>
        <v>9.5815054281902512E-2</v>
      </c>
      <c r="AF61" s="44">
        <f t="shared" si="32"/>
        <v>-4.1833911652369826E-2</v>
      </c>
      <c r="AG61" s="44">
        <f t="shared" si="33"/>
        <v>-5.296526618744668E-2</v>
      </c>
      <c r="AH61" s="4">
        <f>G61/G60-1</f>
        <v>-2.0000000000000018E-2</v>
      </c>
      <c r="AI61" s="84">
        <f t="shared" si="34"/>
        <v>9.5815054281902512E-2</v>
      </c>
      <c r="AJ61" s="15"/>
    </row>
    <row r="62" spans="1:36" s="14" customFormat="1" x14ac:dyDescent="0.3">
      <c r="A62" s="19">
        <f t="shared" si="1"/>
        <v>51</v>
      </c>
      <c r="B62" s="34">
        <f>P62/G61</f>
        <v>12.319870845752114</v>
      </c>
      <c r="C62" s="131">
        <f t="shared" si="21"/>
        <v>-0.78910555910246316</v>
      </c>
      <c r="D62" s="34">
        <f t="shared" si="22"/>
        <v>10.36021277791856</v>
      </c>
      <c r="E62" s="52"/>
      <c r="F62" s="34">
        <f t="shared" si="23"/>
        <v>-0.78910555910246316</v>
      </c>
      <c r="G62" s="37">
        <f t="shared" si="24"/>
        <v>0.35688628648537435</v>
      </c>
      <c r="H62" s="53"/>
      <c r="I62" s="36">
        <f>B62/D62</f>
        <v>1.1891522992665082</v>
      </c>
      <c r="J62" s="34">
        <f>C62/D62</f>
        <v>-7.6166925913369127E-2</v>
      </c>
      <c r="K62" s="34">
        <f t="shared" si="3"/>
        <v>1.1683279115138177</v>
      </c>
      <c r="L62" s="34">
        <f t="shared" si="4"/>
        <v>1.1004239363456576</v>
      </c>
      <c r="M62" s="37">
        <f>P62/F62</f>
        <v>-5.6855808109059085</v>
      </c>
      <c r="N62" s="52"/>
      <c r="O62" s="32">
        <f t="shared" si="25"/>
        <v>4.0919706450609112</v>
      </c>
      <c r="P62" s="34">
        <f>(P61/O61)*(1+C$7)*O62</f>
        <v>4.4865234246121428</v>
      </c>
      <c r="Q62" s="129">
        <f t="shared" si="26"/>
        <v>-0.39455277955123158</v>
      </c>
      <c r="R62" s="34">
        <f>Q62*D$7</f>
        <v>-0.39455277955123158</v>
      </c>
      <c r="S62" s="34">
        <f t="shared" si="27"/>
        <v>3.6974178655096797</v>
      </c>
      <c r="T62" s="34">
        <f>S62*G$7</f>
        <v>0.36974178655096801</v>
      </c>
      <c r="U62" s="41">
        <f t="shared" si="28"/>
        <v>-0.18677909310632962</v>
      </c>
      <c r="V62" s="60"/>
      <c r="W62" s="42">
        <f>(R62-T62)*F$7</f>
        <v>-0.1910736415255499</v>
      </c>
      <c r="X62" s="43">
        <f t="shared" si="29"/>
        <v>0.25</v>
      </c>
      <c r="Y62" s="66"/>
      <c r="Z62" s="61"/>
      <c r="AA62" s="44">
        <f>B62/B61-1</f>
        <v>-1.4994666608757479E-2</v>
      </c>
      <c r="AB62" s="44">
        <f>F62/F61-1</f>
        <v>7.7002942568908495E-2</v>
      </c>
      <c r="AC62" s="44">
        <f>D62/D61-1</f>
        <v>-3.6324851946974213E-2</v>
      </c>
      <c r="AD62" s="44">
        <f t="shared" si="30"/>
        <v>-3.4694773276582325E-2</v>
      </c>
      <c r="AE62" s="44">
        <f t="shared" si="31"/>
        <v>7.7002942568908495E-2</v>
      </c>
      <c r="AF62" s="44">
        <f t="shared" si="32"/>
        <v>-4.4252250768893497E-2</v>
      </c>
      <c r="AG62" s="44">
        <f t="shared" si="33"/>
        <v>-5.5598354908034553E-2</v>
      </c>
      <c r="AH62" s="4">
        <f>G62/G61-1</f>
        <v>-2.0000000000000018E-2</v>
      </c>
      <c r="AI62" s="84">
        <f t="shared" si="34"/>
        <v>7.7002942568908495E-2</v>
      </c>
      <c r="AJ62" s="15"/>
    </row>
    <row r="63" spans="1:36" s="14" customFormat="1" x14ac:dyDescent="0.3">
      <c r="A63" s="19">
        <f t="shared" si="1"/>
        <v>52</v>
      </c>
      <c r="B63" s="34">
        <f>P63/G62</f>
        <v>12.104125757664358</v>
      </c>
      <c r="C63" s="131">
        <f t="shared" si="21"/>
        <v>-0.83779897853887864</v>
      </c>
      <c r="D63" s="34">
        <f t="shared" si="22"/>
        <v>9.9557164917068341</v>
      </c>
      <c r="E63" s="52"/>
      <c r="F63" s="34">
        <f t="shared" si="23"/>
        <v>-0.83779897853887864</v>
      </c>
      <c r="G63" s="37">
        <f t="shared" si="24"/>
        <v>0.34974856075566685</v>
      </c>
      <c r="H63" s="53"/>
      <c r="I63" s="36">
        <f>B63/D63</f>
        <v>1.2157965494243594</v>
      </c>
      <c r="J63" s="34">
        <f>C63/D63</f>
        <v>-8.4152554890124659E-2</v>
      </c>
      <c r="K63" s="34">
        <f t="shared" si="3"/>
        <v>1.1914144465755154</v>
      </c>
      <c r="L63" s="34">
        <f t="shared" si="4"/>
        <v>1.1358800176593622</v>
      </c>
      <c r="M63" s="37">
        <f>P63/F63</f>
        <v>-5.1561252800027582</v>
      </c>
      <c r="N63" s="52"/>
      <c r="O63" s="32">
        <f t="shared" si="25"/>
        <v>3.9008970035353614</v>
      </c>
      <c r="P63" s="34">
        <f>(P62/O62)*(1+C$7)*O63</f>
        <v>4.3197964928048007</v>
      </c>
      <c r="Q63" s="129">
        <f t="shared" si="26"/>
        <v>-0.41889948926943932</v>
      </c>
      <c r="R63" s="34">
        <f>Q63*D$7</f>
        <v>-0.41889948926943932</v>
      </c>
      <c r="S63" s="34">
        <f t="shared" si="27"/>
        <v>3.4819975142659221</v>
      </c>
      <c r="T63" s="34">
        <f>S63*G$7</f>
        <v>0.34819975142659221</v>
      </c>
      <c r="U63" s="41">
        <f t="shared" si="28"/>
        <v>-0.19664688403739286</v>
      </c>
      <c r="V63" s="60"/>
      <c r="W63" s="42">
        <f>(R63-T63)*F$7</f>
        <v>-0.19177481017400788</v>
      </c>
      <c r="X63" s="43">
        <f t="shared" si="29"/>
        <v>0.25</v>
      </c>
      <c r="Y63" s="66"/>
      <c r="Z63" s="61"/>
      <c r="AA63" s="44">
        <f>B63/B62-1</f>
        <v>-1.751196021362067E-2</v>
      </c>
      <c r="AB63" s="44">
        <f>F63/F62-1</f>
        <v>6.1707104803316648E-2</v>
      </c>
      <c r="AC63" s="44">
        <f>D63/D62-1</f>
        <v>-3.9043241184568811E-2</v>
      </c>
      <c r="AD63" s="44">
        <f t="shared" si="30"/>
        <v>-3.7161721009348225E-2</v>
      </c>
      <c r="AE63" s="44">
        <f t="shared" si="31"/>
        <v>6.1707104803316648E-2</v>
      </c>
      <c r="AF63" s="44">
        <f t="shared" si="32"/>
        <v>-4.6694773276582335E-2</v>
      </c>
      <c r="AG63" s="44">
        <f t="shared" si="33"/>
        <v>-5.826237636087761E-2</v>
      </c>
      <c r="AH63" s="4">
        <f>G63/G62-1</f>
        <v>-2.0000000000000018E-2</v>
      </c>
      <c r="AI63" s="84">
        <f t="shared" si="34"/>
        <v>6.1707104803316648E-2</v>
      </c>
      <c r="AJ63" s="15"/>
    </row>
    <row r="64" spans="1:36" s="14" customFormat="1" x14ac:dyDescent="0.3">
      <c r="A64" s="19">
        <f t="shared" si="1"/>
        <v>53</v>
      </c>
      <c r="B64" s="34">
        <f>P64/G63</f>
        <v>11.861384454229631</v>
      </c>
      <c r="C64" s="131">
        <f t="shared" si="21"/>
        <v>-0.87875989615020167</v>
      </c>
      <c r="D64" s="34">
        <f t="shared" si="22"/>
        <v>9.5396294745423429</v>
      </c>
      <c r="E64" s="52"/>
      <c r="F64" s="34">
        <f t="shared" si="23"/>
        <v>-0.87875989615020167</v>
      </c>
      <c r="G64" s="37">
        <f t="shared" si="24"/>
        <v>0.34275358954055352</v>
      </c>
      <c r="H64" s="53"/>
      <c r="I64" s="36">
        <f>B64/D64</f>
        <v>1.2433799956154663</v>
      </c>
      <c r="J64" s="34">
        <f>C64/D64</f>
        <v>-9.2116774398343135E-2</v>
      </c>
      <c r="K64" s="34">
        <f t="shared" si="3"/>
        <v>1.2152518580084888</v>
      </c>
      <c r="L64" s="34">
        <f t="shared" si="4"/>
        <v>1.1708904580335535</v>
      </c>
      <c r="M64" s="37">
        <f>P64/F64</f>
        <v>-4.7208596564440546</v>
      </c>
      <c r="N64" s="52"/>
      <c r="O64" s="32">
        <f t="shared" si="25"/>
        <v>3.7091221933613534</v>
      </c>
      <c r="P64" s="34">
        <f>(P63/O63)*(1+C$7)*O64</f>
        <v>4.1485021414364542</v>
      </c>
      <c r="Q64" s="129">
        <f t="shared" si="26"/>
        <v>-0.43937994807510083</v>
      </c>
      <c r="R64" s="34">
        <f>Q64*D$7</f>
        <v>-0.43937994807510083</v>
      </c>
      <c r="S64" s="34">
        <f t="shared" si="27"/>
        <v>3.2697422452862526</v>
      </c>
      <c r="T64" s="34">
        <f>S64*G$7</f>
        <v>0.32697422452862529</v>
      </c>
      <c r="U64" s="41">
        <f t="shared" si="28"/>
        <v>-0.20661335287776694</v>
      </c>
      <c r="V64" s="60"/>
      <c r="W64" s="42">
        <f>(R64-T64)*F$7</f>
        <v>-0.19158854315093155</v>
      </c>
      <c r="X64" s="43">
        <f t="shared" si="29"/>
        <v>0.25</v>
      </c>
      <c r="Y64" s="66"/>
      <c r="Z64" s="61"/>
      <c r="AA64" s="44">
        <f>B64/B63-1</f>
        <v>-2.0054426754532173E-2</v>
      </c>
      <c r="AB64" s="44">
        <f>F64/F63-1</f>
        <v>4.8891104740613089E-2</v>
      </c>
      <c r="AC64" s="44">
        <f>D64/D63-1</f>
        <v>-4.179377923337757E-2</v>
      </c>
      <c r="AD64" s="44">
        <f t="shared" si="30"/>
        <v>-3.9653338219441614E-2</v>
      </c>
      <c r="AE64" s="44">
        <f t="shared" si="31"/>
        <v>4.8891104740613089E-2</v>
      </c>
      <c r="AF64" s="44">
        <f t="shared" si="32"/>
        <v>-4.9161721009348236E-2</v>
      </c>
      <c r="AG64" s="44">
        <f t="shared" si="33"/>
        <v>-6.0957903648709899E-2</v>
      </c>
      <c r="AH64" s="4">
        <f>G64/G63-1</f>
        <v>-2.0000000000000018E-2</v>
      </c>
      <c r="AI64" s="84">
        <f t="shared" si="34"/>
        <v>4.8891104740613089E-2</v>
      </c>
      <c r="AJ64" s="15"/>
    </row>
    <row r="65" spans="1:36" s="14" customFormat="1" x14ac:dyDescent="0.3">
      <c r="A65" s="19">
        <f t="shared" si="1"/>
        <v>54</v>
      </c>
      <c r="B65" s="34">
        <f>P65/G64</f>
        <v>11.593052443650125</v>
      </c>
      <c r="C65" s="131">
        <f t="shared" si="21"/>
        <v>-0.91205337716508783</v>
      </c>
      <c r="D65" s="34">
        <f t="shared" si="22"/>
        <v>9.1143806830038478</v>
      </c>
      <c r="E65" s="52"/>
      <c r="F65" s="34">
        <f t="shared" si="23"/>
        <v>-0.91205337716508783</v>
      </c>
      <c r="G65" s="37">
        <f t="shared" si="24"/>
        <v>0.33589851774974244</v>
      </c>
      <c r="H65" s="53"/>
      <c r="I65" s="36">
        <f>B65/D65</f>
        <v>1.2719517482156972</v>
      </c>
      <c r="J65" s="34">
        <f>C65/D65</f>
        <v>-0.10006750967357009</v>
      </c>
      <c r="K65" s="34">
        <f t="shared" si="3"/>
        <v>1.2398783552904999</v>
      </c>
      <c r="L65" s="34">
        <f t="shared" si="4"/>
        <v>1.2058206134596903</v>
      </c>
      <c r="M65" s="37">
        <f>P65/F65</f>
        <v>-4.3567190674123495</v>
      </c>
      <c r="N65" s="52"/>
      <c r="O65" s="32">
        <f t="shared" si="25"/>
        <v>3.5175336502104217</v>
      </c>
      <c r="P65" s="34">
        <f>(P64/O64)*(1+C$7)*O65</f>
        <v>3.9735603387929657</v>
      </c>
      <c r="Q65" s="129">
        <f t="shared" si="26"/>
        <v>-0.45602668858254392</v>
      </c>
      <c r="R65" s="34">
        <f>Q65*D$7</f>
        <v>-0.45602668858254392</v>
      </c>
      <c r="S65" s="34">
        <f t="shared" si="27"/>
        <v>3.0615069616278778</v>
      </c>
      <c r="T65" s="34">
        <f>S65*G$7</f>
        <v>0.30615069616278778</v>
      </c>
      <c r="U65" s="41">
        <f t="shared" si="28"/>
        <v>-0.21667948640654444</v>
      </c>
      <c r="V65" s="60"/>
      <c r="W65" s="42">
        <f>(R65-T65)*F$7</f>
        <v>-0.19054434618633292</v>
      </c>
      <c r="X65" s="43">
        <f t="shared" si="29"/>
        <v>0.25</v>
      </c>
      <c r="Y65" s="66"/>
      <c r="Z65" s="61"/>
      <c r="AA65" s="44">
        <f>B65/B64-1</f>
        <v>-2.2622317960853344E-2</v>
      </c>
      <c r="AB65" s="44">
        <f>F65/F64-1</f>
        <v>3.7886891699021596E-2</v>
      </c>
      <c r="AC65" s="44">
        <f>D65/D64-1</f>
        <v>-4.4577076360599044E-2</v>
      </c>
      <c r="AD65" s="44">
        <f t="shared" si="30"/>
        <v>-4.2169871601636322E-2</v>
      </c>
      <c r="AE65" s="44">
        <f t="shared" si="31"/>
        <v>3.7886891699021596E-2</v>
      </c>
      <c r="AF65" s="44">
        <f t="shared" si="32"/>
        <v>-5.1653338219441736E-2</v>
      </c>
      <c r="AG65" s="44">
        <f t="shared" si="33"/>
        <v>-6.3685534833387014E-2</v>
      </c>
      <c r="AH65" s="4">
        <f>G65/G64-1</f>
        <v>-2.0000000000000018E-2</v>
      </c>
      <c r="AI65" s="84">
        <f t="shared" si="34"/>
        <v>3.7886891699021596E-2</v>
      </c>
      <c r="AJ65" s="15"/>
    </row>
    <row r="66" spans="1:36" s="14" customFormat="1" x14ac:dyDescent="0.3">
      <c r="A66" s="19">
        <f t="shared" si="1"/>
        <v>55</v>
      </c>
      <c r="B66" s="34">
        <f>P66/G65</f>
        <v>11.300723330734314</v>
      </c>
      <c r="C66" s="131">
        <f t="shared" si="21"/>
        <v>-0.93781382453899997</v>
      </c>
      <c r="D66" s="34">
        <f t="shared" si="22"/>
        <v>8.6824158182324975</v>
      </c>
      <c r="E66" s="52"/>
      <c r="F66" s="34">
        <f t="shared" si="23"/>
        <v>-0.93781382453899997</v>
      </c>
      <c r="G66" s="37">
        <f t="shared" si="24"/>
        <v>0.32918054739474761</v>
      </c>
      <c r="H66" s="53"/>
      <c r="I66" s="36">
        <f>B66/D66</f>
        <v>1.3015643995077435</v>
      </c>
      <c r="J66" s="34">
        <f>C66/D66</f>
        <v>-0.10801300515573709</v>
      </c>
      <c r="K66" s="34">
        <f t="shared" si="3"/>
        <v>1.2653348417627839</v>
      </c>
      <c r="L66" s="34">
        <f t="shared" si="4"/>
        <v>1.2409507376073212</v>
      </c>
      <c r="M66" s="37">
        <f>P66/F66</f>
        <v>-4.0476010450789985</v>
      </c>
      <c r="N66" s="52"/>
      <c r="O66" s="32">
        <f t="shared" si="25"/>
        <v>3.3269893040240888</v>
      </c>
      <c r="P66" s="34">
        <f>(P65/O65)*(1+C$7)*O66</f>
        <v>3.7958962162935888</v>
      </c>
      <c r="Q66" s="129">
        <f t="shared" si="26"/>
        <v>-0.46890691226949999</v>
      </c>
      <c r="R66" s="34">
        <f>Q66*D$7</f>
        <v>-0.46890691226949999</v>
      </c>
      <c r="S66" s="34">
        <f t="shared" si="27"/>
        <v>2.8580823917545888</v>
      </c>
      <c r="T66" s="34">
        <f>S66*G$7</f>
        <v>0.28580823917545889</v>
      </c>
      <c r="U66" s="41">
        <f t="shared" si="28"/>
        <v>-0.22684628127060982</v>
      </c>
      <c r="V66" s="60"/>
      <c r="W66" s="42">
        <f>(R66-T66)*F$7</f>
        <v>-0.18867878786123971</v>
      </c>
      <c r="X66" s="43">
        <f t="shared" si="29"/>
        <v>0.25</v>
      </c>
      <c r="Y66" s="66"/>
      <c r="Z66" s="61"/>
      <c r="AA66" s="44">
        <f>B66/B65-1</f>
        <v>-2.5215888079237359E-2</v>
      </c>
      <c r="AB66" s="44">
        <f>F66/F65-1</f>
        <v>2.8244451496887812E-2</v>
      </c>
      <c r="AC66" s="44">
        <f>D66/D65-1</f>
        <v>-4.739377032790193E-2</v>
      </c>
      <c r="AD66" s="44">
        <f t="shared" si="30"/>
        <v>-4.4711570317652494E-2</v>
      </c>
      <c r="AE66" s="44">
        <f t="shared" si="31"/>
        <v>2.8244451496887812E-2</v>
      </c>
      <c r="AF66" s="44">
        <f t="shared" si="32"/>
        <v>-5.416987160163611E-2</v>
      </c>
      <c r="AG66" s="44">
        <f t="shared" si="33"/>
        <v>-6.6445894921344006E-2</v>
      </c>
      <c r="AH66" s="4">
        <f>G66/G65-1</f>
        <v>-1.9999999999999907E-2</v>
      </c>
      <c r="AI66" s="84">
        <f t="shared" si="34"/>
        <v>2.8244451496887812E-2</v>
      </c>
      <c r="AJ66" s="15"/>
    </row>
    <row r="67" spans="1:36" s="14" customFormat="1" x14ac:dyDescent="0.3">
      <c r="A67" s="19">
        <f t="shared" si="1"/>
        <v>56</v>
      </c>
      <c r="B67" s="34">
        <f>P67/G66</f>
        <v>10.986163245481908</v>
      </c>
      <c r="C67" s="131">
        <f t="shared" si="21"/>
        <v>-0.95624142950588453</v>
      </c>
      <c r="D67" s="34">
        <f t="shared" si="22"/>
        <v>8.2461719280715151</v>
      </c>
      <c r="E67" s="52"/>
      <c r="F67" s="34">
        <f t="shared" si="23"/>
        <v>-0.95624142950588453</v>
      </c>
      <c r="G67" s="37">
        <f t="shared" si="24"/>
        <v>0.32259693644685267</v>
      </c>
      <c r="H67" s="53"/>
      <c r="I67" s="36">
        <f>B67/D67</f>
        <v>1.332274337875851</v>
      </c>
      <c r="J67" s="34">
        <f>C67/D67</f>
        <v>-0.11596185937509494</v>
      </c>
      <c r="K67" s="34">
        <f t="shared" si="3"/>
        <v>1.2916651575146669</v>
      </c>
      <c r="L67" s="34">
        <f t="shared" si="4"/>
        <v>1.276505353092573</v>
      </c>
      <c r="M67" s="37">
        <f>P67/F67</f>
        <v>-3.781922764823626</v>
      </c>
      <c r="N67" s="52"/>
      <c r="O67" s="32">
        <f t="shared" si="25"/>
        <v>3.1383105161628491</v>
      </c>
      <c r="P67" s="34">
        <f>(P66/O66)*(1+C$7)*O67</f>
        <v>3.6164312309157913</v>
      </c>
      <c r="Q67" s="129">
        <f t="shared" si="26"/>
        <v>-0.47812071475294227</v>
      </c>
      <c r="R67" s="34">
        <f>Q67*D$7</f>
        <v>-0.47812071475294227</v>
      </c>
      <c r="S67" s="34">
        <f t="shared" si="27"/>
        <v>2.6601898014099068</v>
      </c>
      <c r="T67" s="34">
        <f>S67*G$7</f>
        <v>0.26601898014099068</v>
      </c>
      <c r="U67" s="41">
        <f t="shared" si="28"/>
        <v>-0.2371147440833159</v>
      </c>
      <c r="V67" s="60"/>
      <c r="W67" s="42">
        <f>(R67-T67)*F$7</f>
        <v>-0.18603492372348324</v>
      </c>
      <c r="X67" s="43">
        <f t="shared" si="29"/>
        <v>0.25</v>
      </c>
      <c r="Y67" s="66"/>
      <c r="Z67" s="61"/>
      <c r="AA67" s="44">
        <f>B67/B66-1</f>
        <v>-2.7835393898805072E-2</v>
      </c>
      <c r="AB67" s="44">
        <f>F67/F66-1</f>
        <v>1.9649534358211262E-2</v>
      </c>
      <c r="AC67" s="44">
        <f>D67/D66-1</f>
        <v>-5.0244528630487784E-2</v>
      </c>
      <c r="AD67" s="44">
        <f t="shared" si="30"/>
        <v>-4.7278686020828964E-2</v>
      </c>
      <c r="AE67" s="44">
        <f t="shared" si="31"/>
        <v>1.9649534358211262E-2</v>
      </c>
      <c r="AF67" s="44">
        <f t="shared" si="32"/>
        <v>-5.6711570317652504E-2</v>
      </c>
      <c r="AG67" s="44">
        <f t="shared" si="33"/>
        <v>-6.9239638057878028E-2</v>
      </c>
      <c r="AH67" s="4">
        <f>G67/G66-1</f>
        <v>-2.0000000000000018E-2</v>
      </c>
      <c r="AI67" s="84">
        <f t="shared" si="34"/>
        <v>1.9649534358211262E-2</v>
      </c>
      <c r="AJ67" s="15"/>
    </row>
    <row r="68" spans="1:36" s="14" customFormat="1" x14ac:dyDescent="0.3">
      <c r="A68" s="19">
        <f t="shared" si="1"/>
        <v>57</v>
      </c>
      <c r="B68" s="34">
        <f>P68/G67</f>
        <v>10.651292962365519</v>
      </c>
      <c r="C68" s="131">
        <f t="shared" si="21"/>
        <v>-0.96759777283534465</v>
      </c>
      <c r="D68" s="34">
        <f t="shared" si="22"/>
        <v>7.8080523931750561</v>
      </c>
      <c r="E68" s="52"/>
      <c r="F68" s="34">
        <f t="shared" si="23"/>
        <v>-0.96759777283534465</v>
      </c>
      <c r="G68" s="37">
        <f t="shared" si="24"/>
        <v>0.3161449977179156</v>
      </c>
      <c r="H68" s="53"/>
      <c r="I68" s="36">
        <f>B68/D68</f>
        <v>1.36414209664829</v>
      </c>
      <c r="J68" s="34">
        <f>C68/D68</f>
        <v>-0.12392306353900912</v>
      </c>
      <c r="K68" s="34">
        <f t="shared" si="3"/>
        <v>1.3189163490497247</v>
      </c>
      <c r="L68" s="34">
        <f t="shared" si="4"/>
        <v>1.3126719309175636</v>
      </c>
      <c r="M68" s="37">
        <f>P68/F68</f>
        <v>-3.5511393011874492</v>
      </c>
      <c r="N68" s="52"/>
      <c r="O68" s="32">
        <f t="shared" si="25"/>
        <v>2.9522755924393658</v>
      </c>
      <c r="P68" s="34">
        <f>(P67/O67)*(1+C$7)*O68</f>
        <v>3.4360744788570381</v>
      </c>
      <c r="Q68" s="129">
        <f t="shared" si="26"/>
        <v>-0.48379888641767232</v>
      </c>
      <c r="R68" s="34">
        <f>Q68*D$7</f>
        <v>-0.48379888641767232</v>
      </c>
      <c r="S68" s="34">
        <f t="shared" si="27"/>
        <v>2.4684767060216934</v>
      </c>
      <c r="T68" s="34">
        <f>S68*G$7</f>
        <v>0.24684767060216936</v>
      </c>
      <c r="U68" s="41">
        <f t="shared" si="28"/>
        <v>-0.24748589152414904</v>
      </c>
      <c r="V68" s="60"/>
      <c r="W68" s="42">
        <f>(R68-T68)*F$7</f>
        <v>-0.18266163925496043</v>
      </c>
      <c r="X68" s="43">
        <f t="shared" si="29"/>
        <v>0.25</v>
      </c>
      <c r="Y68" s="66"/>
      <c r="Z68" s="61"/>
      <c r="AA68" s="44">
        <f>B68/B67-1</f>
        <v>-3.0481094776568685E-2</v>
      </c>
      <c r="AB68" s="44">
        <f>F68/F67-1</f>
        <v>1.1876021033023321E-2</v>
      </c>
      <c r="AC68" s="44">
        <f>D68/D67-1</f>
        <v>-5.3130050976140542E-2</v>
      </c>
      <c r="AD68" s="44">
        <f t="shared" si="30"/>
        <v>-4.9871472881037326E-2</v>
      </c>
      <c r="AE68" s="44">
        <f t="shared" si="31"/>
        <v>1.1876021033023321E-2</v>
      </c>
      <c r="AF68" s="44">
        <f t="shared" si="32"/>
        <v>-5.9278686020828975E-2</v>
      </c>
      <c r="AG68" s="44">
        <f t="shared" si="33"/>
        <v>-7.2067449956617735E-2</v>
      </c>
      <c r="AH68" s="4">
        <f>G68/G67-1</f>
        <v>-2.0000000000000018E-2</v>
      </c>
      <c r="AI68" s="84">
        <f t="shared" si="34"/>
        <v>1.1876021033023321E-2</v>
      </c>
      <c r="AJ68" s="15"/>
    </row>
    <row r="69" spans="1:36" s="14" customFormat="1" x14ac:dyDescent="0.3">
      <c r="A69" s="19">
        <f t="shared" si="1"/>
        <v>58</v>
      </c>
      <c r="B69" s="34">
        <f>P69/G68</f>
        <v>10.29816795559541</v>
      </c>
      <c r="C69" s="131">
        <f t="shared" si="21"/>
        <v>-0.97220066327203458</v>
      </c>
      <c r="D69" s="34">
        <f t="shared" si="22"/>
        <v>7.3704026860313432</v>
      </c>
      <c r="E69" s="52"/>
      <c r="F69" s="34">
        <f t="shared" si="23"/>
        <v>-0.97220066327203458</v>
      </c>
      <c r="G69" s="37">
        <f t="shared" si="24"/>
        <v>0.30982209776355729</v>
      </c>
      <c r="H69" s="53"/>
      <c r="I69" s="36">
        <f>B69/D69</f>
        <v>1.397232742128578</v>
      </c>
      <c r="J69" s="34">
        <f>C69/D69</f>
        <v>-0.13190604430807898</v>
      </c>
      <c r="K69" s="34">
        <f t="shared" si="3"/>
        <v>1.3471389692434947</v>
      </c>
      <c r="L69" s="34">
        <f t="shared" si="4"/>
        <v>1.349613235312717</v>
      </c>
      <c r="M69" s="37">
        <f>P69/F69</f>
        <v>-3.3488089525294127</v>
      </c>
      <c r="N69" s="52"/>
      <c r="O69" s="32">
        <f t="shared" si="25"/>
        <v>2.7696139531844053</v>
      </c>
      <c r="P69" s="34">
        <f>(P68/O68)*(1+C$7)*O69</f>
        <v>3.2557142848204226</v>
      </c>
      <c r="Q69" s="129">
        <f t="shared" si="26"/>
        <v>-0.48610033163601729</v>
      </c>
      <c r="R69" s="34">
        <f>Q69*D$7</f>
        <v>-0.48610033163601729</v>
      </c>
      <c r="S69" s="34">
        <f t="shared" si="27"/>
        <v>2.283513621548388</v>
      </c>
      <c r="T69" s="34">
        <f>S69*G$7</f>
        <v>0.22835136215483881</v>
      </c>
      <c r="U69" s="41">
        <f t="shared" si="28"/>
        <v>-0.25796075043939048</v>
      </c>
      <c r="V69" s="60"/>
      <c r="W69" s="42">
        <f>(R69-T69)*F$7</f>
        <v>-0.17861292344771401</v>
      </c>
      <c r="X69" s="43">
        <f t="shared" si="29"/>
        <v>0.25</v>
      </c>
      <c r="Y69" s="66"/>
      <c r="Z69" s="61"/>
      <c r="AA69" s="44">
        <f>B69/B68-1</f>
        <v>-3.3153252663109867E-2</v>
      </c>
      <c r="AB69" s="44">
        <f>F69/F68-1</f>
        <v>4.7570287633074138E-3</v>
      </c>
      <c r="AC69" s="44">
        <f>D69/D68-1</f>
        <v>-5.6051072035102956E-2</v>
      </c>
      <c r="AD69" s="44">
        <f t="shared" si="30"/>
        <v>-5.2490187609847694E-2</v>
      </c>
      <c r="AE69" s="44">
        <f t="shared" si="31"/>
        <v>4.7570287633074138E-3</v>
      </c>
      <c r="AF69" s="44">
        <f t="shared" si="32"/>
        <v>-6.1871472881037226E-2</v>
      </c>
      <c r="AG69" s="44">
        <f t="shared" si="33"/>
        <v>-7.4930050594400832E-2</v>
      </c>
      <c r="AH69" s="4">
        <f>G69/G68-1</f>
        <v>-2.0000000000000018E-2</v>
      </c>
      <c r="AI69" s="84">
        <f t="shared" si="34"/>
        <v>4.7570287633074138E-3</v>
      </c>
      <c r="AJ69" s="15"/>
    </row>
    <row r="70" spans="1:36" s="14" customFormat="1" x14ac:dyDescent="0.3">
      <c r="A70" s="19">
        <f t="shared" si="1"/>
        <v>59</v>
      </c>
      <c r="B70" s="34">
        <f>P70/G69</f>
        <v>9.9289566773697491</v>
      </c>
      <c r="C70" s="131">
        <f t="shared" si="21"/>
        <v>-0.97041831329896855</v>
      </c>
      <c r="D70" s="34">
        <f t="shared" si="22"/>
        <v>6.9354872778499193</v>
      </c>
      <c r="E70" s="52"/>
      <c r="F70" s="34">
        <f t="shared" si="23"/>
        <v>-0.97041831329896855</v>
      </c>
      <c r="G70" s="37">
        <f t="shared" si="24"/>
        <v>0.30362565580828615</v>
      </c>
      <c r="H70" s="53"/>
      <c r="I70" s="36">
        <f>B70/D70</f>
        <v>1.4316163060496363</v>
      </c>
      <c r="J70" s="34">
        <f>C70/D70</f>
        <v>-0.13992071132452705</v>
      </c>
      <c r="K70" s="34">
        <f t="shared" si="3"/>
        <v>1.3763874116385604</v>
      </c>
      <c r="L70" s="34">
        <f t="shared" si="4"/>
        <v>1.3874757840203842</v>
      </c>
      <c r="M70" s="37">
        <f>P70/F70</f>
        <v>-3.1699836495546947</v>
      </c>
      <c r="N70" s="52"/>
      <c r="O70" s="32">
        <f t="shared" si="25"/>
        <v>2.5910010297366912</v>
      </c>
      <c r="P70" s="34">
        <f>(P69/O69)*(1+C$7)*O70</f>
        <v>3.0762101863861755</v>
      </c>
      <c r="Q70" s="129">
        <f t="shared" si="26"/>
        <v>-0.48520915664948427</v>
      </c>
      <c r="R70" s="34">
        <f>Q70*D$7</f>
        <v>-0.48520915664948427</v>
      </c>
      <c r="S70" s="34">
        <f t="shared" si="27"/>
        <v>2.1057918730872069</v>
      </c>
      <c r="T70" s="34">
        <f>S70*G$7</f>
        <v>0.21057918730872072</v>
      </c>
      <c r="U70" s="41">
        <f t="shared" si="28"/>
        <v>-0.26854035794378439</v>
      </c>
      <c r="V70" s="60"/>
      <c r="W70" s="42">
        <f>(R70-T70)*F$7</f>
        <v>-0.17394708598955125</v>
      </c>
      <c r="X70" s="43">
        <f t="shared" si="29"/>
        <v>0.25</v>
      </c>
      <c r="Y70" s="66"/>
      <c r="Z70" s="61"/>
      <c r="AA70" s="44">
        <f>B70/B69-1</f>
        <v>-3.5852132128516456E-2</v>
      </c>
      <c r="AB70" s="44">
        <f>F70/F69-1</f>
        <v>-1.833314911622641E-3</v>
      </c>
      <c r="AC70" s="44">
        <f>D70/D69-1</f>
        <v>-5.9008364496242693E-2</v>
      </c>
      <c r="AD70" s="44">
        <f t="shared" si="30"/>
        <v>-5.5135089485946143E-2</v>
      </c>
      <c r="AE70" s="44">
        <f t="shared" si="31"/>
        <v>-1.833314911622641E-3</v>
      </c>
      <c r="AF70" s="44">
        <f t="shared" si="32"/>
        <v>-6.4490187609847593E-2</v>
      </c>
      <c r="AG70" s="44">
        <f t="shared" si="33"/>
        <v>-7.782819720631784E-2</v>
      </c>
      <c r="AH70" s="4">
        <f>G70/G69-1</f>
        <v>-2.0000000000000018E-2</v>
      </c>
      <c r="AI70" s="84">
        <f t="shared" si="34"/>
        <v>-1.833314911622641E-3</v>
      </c>
      <c r="AJ70" s="15"/>
    </row>
    <row r="71" spans="1:36" s="14" customFormat="1" x14ac:dyDescent="0.3">
      <c r="A71" s="19">
        <f t="shared" si="1"/>
        <v>60</v>
      </c>
      <c r="B71" s="34">
        <f>P71/G70</f>
        <v>9.5459173828120161</v>
      </c>
      <c r="C71" s="131">
        <f t="shared" si="21"/>
        <v>-0.96266296380175387</v>
      </c>
      <c r="D71" s="34">
        <f t="shared" si="22"/>
        <v>6.5054680462547294</v>
      </c>
      <c r="E71" s="52"/>
      <c r="F71" s="34">
        <f t="shared" si="23"/>
        <v>-0.96266296380175387</v>
      </c>
      <c r="G71" s="37">
        <f t="shared" si="24"/>
        <v>0.29755314269212041</v>
      </c>
      <c r="H71" s="53"/>
      <c r="I71" s="36">
        <f>B71/D71</f>
        <v>1.4673682684995597</v>
      </c>
      <c r="J71" s="34">
        <f>C71/D71</f>
        <v>-0.14797751014332777</v>
      </c>
      <c r="K71" s="34">
        <f t="shared" si="3"/>
        <v>1.4067202837523858</v>
      </c>
      <c r="L71" s="34">
        <f t="shared" si="4"/>
        <v>1.4263958589389389</v>
      </c>
      <c r="M71" s="37">
        <f>P71/F71</f>
        <v>-3.0107997654773144</v>
      </c>
      <c r="N71" s="52"/>
      <c r="O71" s="32">
        <f t="shared" si="25"/>
        <v>2.4170539437471401</v>
      </c>
      <c r="P71" s="34">
        <f>(P70/O70)*(1+C$7)*O71</f>
        <v>2.898385425648017</v>
      </c>
      <c r="Q71" s="129">
        <f t="shared" si="26"/>
        <v>-0.48133148190087693</v>
      </c>
      <c r="R71" s="34">
        <f>Q71*D$7</f>
        <v>-0.48133148190087693</v>
      </c>
      <c r="S71" s="34">
        <f t="shared" si="27"/>
        <v>1.9357224618462632</v>
      </c>
      <c r="T71" s="34">
        <f>S71*G$7</f>
        <v>0.19357224618462632</v>
      </c>
      <c r="U71" s="41">
        <f t="shared" si="28"/>
        <v>-0.27922576152322243</v>
      </c>
      <c r="V71" s="60"/>
      <c r="W71" s="42">
        <f>(R71-T71)*F$7</f>
        <v>-0.16872593202137581</v>
      </c>
      <c r="X71" s="43">
        <f t="shared" si="29"/>
        <v>0.25</v>
      </c>
      <c r="Y71" s="66"/>
      <c r="Z71" s="61"/>
      <c r="AA71" s="44">
        <f>B71/B70-1</f>
        <v>-3.8578000388576839E-2</v>
      </c>
      <c r="AB71" s="44">
        <f>F71/F70-1</f>
        <v>-7.9917592144876926E-3</v>
      </c>
      <c r="AC71" s="44">
        <f>D71/D70-1</f>
        <v>-6.2002742470389283E-2</v>
      </c>
      <c r="AD71" s="44">
        <f t="shared" si="30"/>
        <v>-5.7806440380805291E-2</v>
      </c>
      <c r="AE71" s="44">
        <f t="shared" si="31"/>
        <v>-7.9917592144876926E-3</v>
      </c>
      <c r="AF71" s="44">
        <f t="shared" si="32"/>
        <v>-6.7135089485946042E-2</v>
      </c>
      <c r="AG71" s="44">
        <f t="shared" si="33"/>
        <v>-8.0762687620981599E-2</v>
      </c>
      <c r="AH71" s="4">
        <f>G71/G70-1</f>
        <v>-2.0000000000000018E-2</v>
      </c>
      <c r="AI71" s="84">
        <f t="shared" si="34"/>
        <v>-7.9917592144876926E-3</v>
      </c>
      <c r="AJ71" s="15"/>
    </row>
    <row r="72" spans="1:36" s="14" customFormat="1" x14ac:dyDescent="0.3">
      <c r="A72" s="19">
        <f t="shared" si="1"/>
        <v>61</v>
      </c>
      <c r="B72" s="34">
        <f>P72/G71</f>
        <v>9.1513738559695312</v>
      </c>
      <c r="C72" s="131">
        <f t="shared" si="21"/>
        <v>-0.9493840781369558</v>
      </c>
      <c r="D72" s="34">
        <f t="shared" si="22"/>
        <v>6.0823845071370606</v>
      </c>
      <c r="E72" s="52"/>
      <c r="F72" s="34">
        <f t="shared" si="23"/>
        <v>-0.9493840781369558</v>
      </c>
      <c r="G72" s="37">
        <f t="shared" si="24"/>
        <v>0.29160207983827802</v>
      </c>
      <c r="H72" s="53"/>
      <c r="I72" s="36">
        <f>B72/D72</f>
        <v>1.5045700983276087</v>
      </c>
      <c r="J72" s="34">
        <f>C72/D72</f>
        <v>-0.1560874813196946</v>
      </c>
      <c r="K72" s="34">
        <f t="shared" si="3"/>
        <v>1.4382008248152793</v>
      </c>
      <c r="L72" s="34">
        <f t="shared" si="4"/>
        <v>1.4665039385796725</v>
      </c>
      <c r="M72" s="37">
        <f>P72/F72</f>
        <v>-2.868196458632231</v>
      </c>
      <c r="N72" s="52"/>
      <c r="O72" s="32">
        <f t="shared" si="25"/>
        <v>2.2483280117257642</v>
      </c>
      <c r="P72" s="34">
        <f>(P71/O71)*(1+C$7)*O72</f>
        <v>2.7230200507942421</v>
      </c>
      <c r="Q72" s="129">
        <f t="shared" si="26"/>
        <v>-0.4746920390684779</v>
      </c>
      <c r="R72" s="34">
        <f>Q72*D$7</f>
        <v>-0.4746920390684779</v>
      </c>
      <c r="S72" s="34">
        <f t="shared" si="27"/>
        <v>1.7736359726572863</v>
      </c>
      <c r="T72" s="34">
        <f>S72*G$7</f>
        <v>0.17736359726572865</v>
      </c>
      <c r="U72" s="41">
        <f t="shared" si="28"/>
        <v>-0.29001801913845471</v>
      </c>
      <c r="V72" s="60"/>
      <c r="W72" s="42">
        <f>(R72-T72)*F$7</f>
        <v>-0.16301390908355162</v>
      </c>
      <c r="X72" s="43">
        <f t="shared" si="29"/>
        <v>0.25</v>
      </c>
      <c r="Y72" s="66"/>
      <c r="Z72" s="61"/>
      <c r="AA72" s="44">
        <f>B72/B71-1</f>
        <v>-4.1331127331238338E-2</v>
      </c>
      <c r="AB72" s="44">
        <f>F72/F71-1</f>
        <v>-1.3793909357805778E-2</v>
      </c>
      <c r="AC72" s="44">
        <f>D72/D71-1</f>
        <v>-6.5035065288076011E-2</v>
      </c>
      <c r="AD72" s="44">
        <f t="shared" si="30"/>
        <v>-6.0504504784613666E-2</v>
      </c>
      <c r="AE72" s="44">
        <f t="shared" si="31"/>
        <v>-1.3793909357805778E-2</v>
      </c>
      <c r="AF72" s="44">
        <f t="shared" si="32"/>
        <v>-6.9806440380805634E-2</v>
      </c>
      <c r="AG72" s="44">
        <f t="shared" si="33"/>
        <v>-8.3734363982314486E-2</v>
      </c>
      <c r="AH72" s="4">
        <f>G72/G71-1</f>
        <v>-1.9999999999999907E-2</v>
      </c>
      <c r="AI72" s="84">
        <f t="shared" si="34"/>
        <v>-1.3793909357805778E-2</v>
      </c>
      <c r="AJ72" s="15"/>
    </row>
    <row r="73" spans="1:36" s="14" customFormat="1" x14ac:dyDescent="0.3">
      <c r="A73" s="19">
        <f t="shared" si="1"/>
        <v>62</v>
      </c>
      <c r="B73" s="34">
        <f>P73/G72</f>
        <v>8.7476904150081971</v>
      </c>
      <c r="C73" s="131">
        <f t="shared" si="21"/>
        <v>-0.9310612323110945</v>
      </c>
      <c r="D73" s="34">
        <f t="shared" si="22"/>
        <v>5.6681361574992684</v>
      </c>
      <c r="E73" s="52"/>
      <c r="F73" s="34">
        <f t="shared" si="23"/>
        <v>-0.9310612323110945</v>
      </c>
      <c r="G73" s="37">
        <f t="shared" si="24"/>
        <v>0.28577003824151243</v>
      </c>
      <c r="H73" s="53"/>
      <c r="I73" s="36">
        <f>B73/D73</f>
        <v>1.5433098591738137</v>
      </c>
      <c r="J73" s="34">
        <f>C73/D73</f>
        <v>-0.1642623265284916</v>
      </c>
      <c r="K73" s="34">
        <f t="shared" si="3"/>
        <v>1.4708973742329923</v>
      </c>
      <c r="L73" s="34">
        <f t="shared" si="4"/>
        <v>1.5079280995420044</v>
      </c>
      <c r="M73" s="37">
        <f>P73/F73</f>
        <v>-2.7397174646247633</v>
      </c>
      <c r="N73" s="52"/>
      <c r="O73" s="32">
        <f t="shared" si="25"/>
        <v>2.0853141026422124</v>
      </c>
      <c r="P73" s="34">
        <f>(P72/O72)*(1+C$7)*O73</f>
        <v>2.5508447187977596</v>
      </c>
      <c r="Q73" s="129">
        <f t="shared" si="26"/>
        <v>-0.46553061615554725</v>
      </c>
      <c r="R73" s="34">
        <f>Q73*D$7</f>
        <v>-0.46553061615554725</v>
      </c>
      <c r="S73" s="34">
        <f t="shared" si="27"/>
        <v>1.6197834864866651</v>
      </c>
      <c r="T73" s="34">
        <f>S73*G$7</f>
        <v>0.16197834864866653</v>
      </c>
      <c r="U73" s="41">
        <f t="shared" si="28"/>
        <v>-0.3009181993298391</v>
      </c>
      <c r="V73" s="60"/>
      <c r="W73" s="42">
        <f>(R73-T73)*F$7</f>
        <v>-0.15687724120105345</v>
      </c>
      <c r="X73" s="43">
        <f t="shared" si="29"/>
        <v>0.25</v>
      </c>
      <c r="Y73" s="66"/>
      <c r="Z73" s="61"/>
      <c r="AA73" s="44">
        <f>B73/B72-1</f>
        <v>-4.411178554332662E-2</v>
      </c>
      <c r="AB73" s="44">
        <f>F73/F72-1</f>
        <v>-1.9299718889132289E-2</v>
      </c>
      <c r="AC73" s="44">
        <f>D73/D72-1</f>
        <v>-6.8106241746425877E-2</v>
      </c>
      <c r="AD73" s="44">
        <f t="shared" si="30"/>
        <v>-6.3229549832460097E-2</v>
      </c>
      <c r="AE73" s="44">
        <f t="shared" si="31"/>
        <v>-1.9299718889132289E-2</v>
      </c>
      <c r="AF73" s="44">
        <f t="shared" si="32"/>
        <v>-7.2504504784613788E-2</v>
      </c>
      <c r="AG73" s="44">
        <f t="shared" si="33"/>
        <v>-8.6744116911497526E-2</v>
      </c>
      <c r="AH73" s="4">
        <f>G73/G72-1</f>
        <v>-2.0000000000000129E-2</v>
      </c>
      <c r="AI73" s="84">
        <f t="shared" si="34"/>
        <v>-1.9299718889132289E-2</v>
      </c>
      <c r="AJ73" s="15"/>
    </row>
    <row r="74" spans="1:36" s="14" customFormat="1" x14ac:dyDescent="0.3">
      <c r="A74" s="19">
        <f t="shared" si="1"/>
        <v>63</v>
      </c>
      <c r="B74" s="34">
        <f>P74/G73</f>
        <v>8.3372465908607563</v>
      </c>
      <c r="C74" s="131">
        <f t="shared" si="21"/>
        <v>-0.90819683131607754</v>
      </c>
      <c r="D74" s="34">
        <f t="shared" si="22"/>
        <v>5.2644671735024406</v>
      </c>
      <c r="E74" s="52"/>
      <c r="F74" s="34">
        <f t="shared" si="23"/>
        <v>-0.90819683131607754</v>
      </c>
      <c r="G74" s="37">
        <f t="shared" si="24"/>
        <v>0.28005463747668219</v>
      </c>
      <c r="H74" s="53"/>
      <c r="I74" s="36">
        <f>B74/D74</f>
        <v>1.5836828906113209</v>
      </c>
      <c r="J74" s="34">
        <f>C74/D74</f>
        <v>-0.17251448273574393</v>
      </c>
      <c r="K74" s="34">
        <f t="shared" si="3"/>
        <v>1.5048838981086596</v>
      </c>
      <c r="L74" s="34">
        <f t="shared" si="4"/>
        <v>1.5507967417921191</v>
      </c>
      <c r="M74" s="37">
        <f>P74/F74</f>
        <v>-2.6233688501716537</v>
      </c>
      <c r="N74" s="52"/>
      <c r="O74" s="32">
        <f t="shared" si="25"/>
        <v>1.9284368614411589</v>
      </c>
      <c r="P74" s="34">
        <f>(P73/O73)*(1+C$7)*O74</f>
        <v>2.3825352770991977</v>
      </c>
      <c r="Q74" s="129">
        <f t="shared" si="26"/>
        <v>-0.45409841565803877</v>
      </c>
      <c r="R74" s="34">
        <f>Q74*D$7</f>
        <v>-0.45409841565803877</v>
      </c>
      <c r="S74" s="34">
        <f t="shared" si="27"/>
        <v>1.4743384457831201</v>
      </c>
      <c r="T74" s="34">
        <f>S74*G$7</f>
        <v>0.14743384457831202</v>
      </c>
      <c r="U74" s="41">
        <f t="shared" si="28"/>
        <v>-0.31192738132313746</v>
      </c>
      <c r="V74" s="60"/>
      <c r="W74" s="42">
        <f>(R74-T74)*F$7</f>
        <v>-0.15038306505908769</v>
      </c>
      <c r="X74" s="43">
        <f t="shared" si="29"/>
        <v>0.25</v>
      </c>
      <c r="Y74" s="66"/>
      <c r="Z74" s="61"/>
      <c r="AA74" s="44">
        <f>B74/B73-1</f>
        <v>-4.6920250337535108E-2</v>
      </c>
      <c r="AB74" s="44">
        <f>F74/F73-1</f>
        <v>-2.4557354770601503E-2</v>
      </c>
      <c r="AC74" s="44">
        <f>D74/D73-1</f>
        <v>-7.121723486877618E-2</v>
      </c>
      <c r="AD74" s="44">
        <f t="shared" si="30"/>
        <v>-6.5981845330784439E-2</v>
      </c>
      <c r="AE74" s="44">
        <f t="shared" si="31"/>
        <v>-2.4557354770601503E-2</v>
      </c>
      <c r="AF74" s="44">
        <f t="shared" si="32"/>
        <v>-7.5229549832459774E-2</v>
      </c>
      <c r="AG74" s="44">
        <f t="shared" si="33"/>
        <v>-8.9792890171400352E-2</v>
      </c>
      <c r="AH74" s="4">
        <f>G74/G73-1</f>
        <v>-1.9999999999999907E-2</v>
      </c>
      <c r="AI74" s="84">
        <f t="shared" si="34"/>
        <v>-2.4557354770601503E-2</v>
      </c>
      <c r="AJ74" s="15"/>
    </row>
    <row r="75" spans="1:36" s="14" customFormat="1" x14ac:dyDescent="0.3">
      <c r="A75" s="19">
        <f t="shared" si="1"/>
        <v>64</v>
      </c>
      <c r="B75" s="34">
        <f>P75/G74</f>
        <v>7.9224118815254299</v>
      </c>
      <c r="C75" s="131">
        <f t="shared" si="21"/>
        <v>-0.88130878207898533</v>
      </c>
      <c r="D75" s="34">
        <f t="shared" si="22"/>
        <v>4.8729536602348169</v>
      </c>
      <c r="E75" s="52"/>
      <c r="F75" s="34">
        <f t="shared" si="23"/>
        <v>-0.88130878207898533</v>
      </c>
      <c r="G75" s="37">
        <f t="shared" si="24"/>
        <v>0.27445354472714856</v>
      </c>
      <c r="H75" s="53"/>
      <c r="I75" s="36">
        <f>B75/D75</f>
        <v>1.625792575491815</v>
      </c>
      <c r="J75" s="34">
        <f>C75/D75</f>
        <v>-0.18085720561449317</v>
      </c>
      <c r="K75" s="34">
        <f t="shared" si="3"/>
        <v>1.540240582396474</v>
      </c>
      <c r="L75" s="34">
        <f t="shared" si="4"/>
        <v>1.5952408753760332</v>
      </c>
      <c r="M75" s="37">
        <f>P75/F75</f>
        <v>-2.5175151235730193</v>
      </c>
      <c r="N75" s="52"/>
      <c r="O75" s="32">
        <f t="shared" si="25"/>
        <v>1.7780537963820713</v>
      </c>
      <c r="P75" s="34">
        <f>(P74/O74)*(1+C$7)*O75</f>
        <v>2.2187081874215639</v>
      </c>
      <c r="Q75" s="129">
        <f t="shared" si="26"/>
        <v>-0.44065439103949267</v>
      </c>
      <c r="R75" s="34">
        <f>Q75*D$7</f>
        <v>-0.44065439103949267</v>
      </c>
      <c r="S75" s="34">
        <f t="shared" si="27"/>
        <v>1.3373994053425786</v>
      </c>
      <c r="T75" s="34">
        <f>S75*G$7</f>
        <v>0.13373994053425786</v>
      </c>
      <c r="U75" s="41">
        <f t="shared" si="28"/>
        <v>-0.32304665513636893</v>
      </c>
      <c r="V75" s="60"/>
      <c r="W75" s="42">
        <f>(R75-T75)*F$7</f>
        <v>-0.14359858289343763</v>
      </c>
      <c r="X75" s="43">
        <f t="shared" si="29"/>
        <v>0.25</v>
      </c>
      <c r="Y75" s="66"/>
      <c r="Z75" s="61"/>
      <c r="AA75" s="44">
        <f>B75/B74-1</f>
        <v>-4.9756799779685723E-2</v>
      </c>
      <c r="AB75" s="44">
        <f>F75/F74-1</f>
        <v>-2.9605971205744486E-2</v>
      </c>
      <c r="AC75" s="44">
        <f>D75/D74-1</f>
        <v>-7.4369067251140342E-2</v>
      </c>
      <c r="AD75" s="44">
        <f t="shared" si="30"/>
        <v>-6.8761663784092097E-2</v>
      </c>
      <c r="AE75" s="44">
        <f t="shared" si="31"/>
        <v>-2.9605971205744486E-2</v>
      </c>
      <c r="AF75" s="44">
        <f t="shared" si="32"/>
        <v>-7.7981845330784338E-2</v>
      </c>
      <c r="AG75" s="44">
        <f t="shared" si="33"/>
        <v>-9.2881685906117673E-2</v>
      </c>
      <c r="AH75" s="4">
        <f>G75/G74-1</f>
        <v>-1.9999999999999907E-2</v>
      </c>
      <c r="AI75" s="84">
        <f t="shared" si="34"/>
        <v>-2.9605971205744486E-2</v>
      </c>
      <c r="AJ75" s="15"/>
    </row>
    <row r="76" spans="1:36" s="14" customFormat="1" x14ac:dyDescent="0.3">
      <c r="A76" s="19">
        <f t="shared" si="1"/>
        <v>65</v>
      </c>
      <c r="B76" s="34">
        <f>P76/G75</f>
        <v>7.5055209836311043</v>
      </c>
      <c r="C76" s="131">
        <f t="shared" si="21"/>
        <v>-0.8509232509858351</v>
      </c>
      <c r="D76" s="34">
        <f t="shared" si="22"/>
        <v>4.4949935981067632</v>
      </c>
      <c r="E76" s="52"/>
      <c r="F76" s="34">
        <f t="shared" si="23"/>
        <v>-0.8509232509858351</v>
      </c>
      <c r="G76" s="37">
        <f t="shared" si="24"/>
        <v>0.26896447383260558</v>
      </c>
      <c r="H76" s="53"/>
      <c r="I76" s="36">
        <f>B76/D76</f>
        <v>1.6697512064961202</v>
      </c>
      <c r="J76" s="34">
        <f>C76/D76</f>
        <v>-0.18930466360268758</v>
      </c>
      <c r="K76" s="34">
        <f t="shared" si="3"/>
        <v>1.5770545027371843</v>
      </c>
      <c r="L76" s="34">
        <f t="shared" si="4"/>
        <v>1.6413961334361491</v>
      </c>
      <c r="M76" s="37">
        <f>P76/F76</f>
        <v>-2.4208021541249924</v>
      </c>
      <c r="N76" s="52"/>
      <c r="O76" s="32">
        <f t="shared" si="25"/>
        <v>1.6344552134886337</v>
      </c>
      <c r="P76" s="34">
        <f>(P75/O75)*(1+C$7)*O76</f>
        <v>2.0599168389815512</v>
      </c>
      <c r="Q76" s="129">
        <f t="shared" si="26"/>
        <v>-0.42546162549291755</v>
      </c>
      <c r="R76" s="34">
        <f>Q76*D$7</f>
        <v>-0.42546162549291755</v>
      </c>
      <c r="S76" s="34">
        <f t="shared" si="27"/>
        <v>1.2089935879957161</v>
      </c>
      <c r="T76" s="34">
        <f>S76*G$7</f>
        <v>0.12089935879957162</v>
      </c>
      <c r="U76" s="41">
        <f t="shared" si="28"/>
        <v>-0.33427712168773271</v>
      </c>
      <c r="V76" s="60"/>
      <c r="W76" s="42">
        <f>(R76-T76)*F$7</f>
        <v>-0.13659024607312228</v>
      </c>
      <c r="X76" s="43">
        <f t="shared" si="29"/>
        <v>0.25</v>
      </c>
      <c r="Y76" s="66"/>
      <c r="Z76" s="61"/>
      <c r="AA76" s="44">
        <f>B76/B75-1</f>
        <v>-5.2621714716258206E-2</v>
      </c>
      <c r="AB76" s="44">
        <f>F76/F75-1</f>
        <v>-3.4477735512258856E-2</v>
      </c>
      <c r="AC76" s="44">
        <f>D76/D75-1</f>
        <v>-7.7562827082135799E-2</v>
      </c>
      <c r="AD76" s="44">
        <f t="shared" si="30"/>
        <v>-7.1569280421933112E-2</v>
      </c>
      <c r="AE76" s="44">
        <f t="shared" si="31"/>
        <v>-3.4477735512258856E-2</v>
      </c>
      <c r="AF76" s="44">
        <f t="shared" si="32"/>
        <v>-8.0761663784092219E-2</v>
      </c>
      <c r="AG76" s="44">
        <f t="shared" si="33"/>
        <v>-9.6011570540493141E-2</v>
      </c>
      <c r="AH76" s="4">
        <f>G76/G75-1</f>
        <v>-2.0000000000000018E-2</v>
      </c>
      <c r="AI76" s="84">
        <f t="shared" si="34"/>
        <v>-3.4477735512258856E-2</v>
      </c>
      <c r="AJ76" s="15"/>
    </row>
    <row r="77" spans="1:36" s="14" customFormat="1" x14ac:dyDescent="0.3">
      <c r="A77" s="19">
        <f t="shared" ref="A77:A93" si="35">1+A76</f>
        <v>66</v>
      </c>
      <c r="B77" s="34">
        <f>P77/G76</f>
        <v>7.0888498936690878</v>
      </c>
      <c r="C77" s="131">
        <f t="shared" si="21"/>
        <v>-0.81756762862703347</v>
      </c>
      <c r="D77" s="34">
        <f t="shared" si="22"/>
        <v>4.1317995765318374</v>
      </c>
      <c r="E77" s="52"/>
      <c r="F77" s="34">
        <f t="shared" si="23"/>
        <v>-0.81756762862703347</v>
      </c>
      <c r="G77" s="37">
        <f t="shared" si="24"/>
        <v>0.26358518435595346</v>
      </c>
      <c r="H77" s="53"/>
      <c r="I77" s="36">
        <f>B77/D77</f>
        <v>1.7156809671826696</v>
      </c>
      <c r="J77" s="34">
        <f>C77/D77</f>
        <v>-0.19787204424694915</v>
      </c>
      <c r="K77" s="34">
        <f t="shared" ref="K77:K93" si="36">B78/D77</f>
        <v>1.6154203827960389</v>
      </c>
      <c r="L77" s="34">
        <f t="shared" ref="L77:L93" si="37">M78/(M77+1)</f>
        <v>1.6894046306434278</v>
      </c>
      <c r="M77" s="37">
        <f>P77/F77</f>
        <v>-2.3320991621585141</v>
      </c>
      <c r="N77" s="52"/>
      <c r="O77" s="32">
        <f t="shared" si="25"/>
        <v>1.4978649674155113</v>
      </c>
      <c r="P77" s="34">
        <f>(P76/O76)*(1+C$7)*O77</f>
        <v>1.9066487817290281</v>
      </c>
      <c r="Q77" s="129">
        <f t="shared" si="26"/>
        <v>-0.40878381431351674</v>
      </c>
      <c r="R77" s="34">
        <f>Q77*D$7</f>
        <v>-0.40878381431351674</v>
      </c>
      <c r="S77" s="34">
        <f t="shared" si="27"/>
        <v>1.0890811531019946</v>
      </c>
      <c r="T77" s="34">
        <f>S77*G$7</f>
        <v>0.10890811531019946</v>
      </c>
      <c r="U77" s="41">
        <f t="shared" si="28"/>
        <v>-0.34561989290461004</v>
      </c>
      <c r="V77" s="60"/>
      <c r="W77" s="42">
        <f>(R77-T77)*F$7</f>
        <v>-0.12942298240592906</v>
      </c>
      <c r="X77" s="43">
        <f t="shared" si="29"/>
        <v>0.25</v>
      </c>
      <c r="Y77" s="66"/>
      <c r="Z77" s="61"/>
      <c r="AA77" s="44">
        <f>B77/B76-1</f>
        <v>-5.5515278802196422E-2</v>
      </c>
      <c r="AB77" s="44">
        <f>F77/F76-1</f>
        <v>-3.9199331220715283E-2</v>
      </c>
      <c r="AC77" s="44">
        <f>D77/D76-1</f>
        <v>-8.0799674937890642E-2</v>
      </c>
      <c r="AD77" s="44">
        <f t="shared" si="30"/>
        <v>-7.4404973226152582E-2</v>
      </c>
      <c r="AE77" s="44">
        <f t="shared" si="31"/>
        <v>-3.9199331220715283E-2</v>
      </c>
      <c r="AF77" s="44">
        <f t="shared" si="32"/>
        <v>-8.3569280421933234E-2</v>
      </c>
      <c r="AG77" s="44">
        <f t="shared" si="33"/>
        <v>-9.9183681439133031E-2</v>
      </c>
      <c r="AH77" s="4">
        <f>G77/G76-1</f>
        <v>-2.0000000000000018E-2</v>
      </c>
      <c r="AI77" s="84">
        <f t="shared" si="34"/>
        <v>-3.9199331220715283E-2</v>
      </c>
      <c r="AJ77" s="15"/>
    </row>
    <row r="78" spans="1:36" s="14" customFormat="1" x14ac:dyDescent="0.3">
      <c r="A78" s="19">
        <f t="shared" si="35"/>
        <v>67</v>
      </c>
      <c r="B78" s="34">
        <f>P78/G77</f>
        <v>6.674593253557572</v>
      </c>
      <c r="C78" s="131">
        <f t="shared" si="21"/>
        <v>-0.78176381646078719</v>
      </c>
      <c r="D78" s="34">
        <f t="shared" si="22"/>
        <v>3.784394350027942</v>
      </c>
      <c r="E78" s="52"/>
      <c r="F78" s="34">
        <f t="shared" si="23"/>
        <v>-0.78176381646078719</v>
      </c>
      <c r="G78" s="37">
        <f t="shared" si="24"/>
        <v>0.25831348066883436</v>
      </c>
      <c r="H78" s="53"/>
      <c r="I78" s="36">
        <f>B78/D78</f>
        <v>1.7637150455814126</v>
      </c>
      <c r="J78" s="34">
        <f>C78/D78</f>
        <v>-0.20657567477211117</v>
      </c>
      <c r="K78" s="34">
        <f t="shared" si="36"/>
        <v>1.6554414550532228</v>
      </c>
      <c r="L78" s="34">
        <f t="shared" si="37"/>
        <v>1.7394167573504569</v>
      </c>
      <c r="M78" s="37">
        <f>P78/F78</f>
        <v>-2.2504544930268242</v>
      </c>
      <c r="N78" s="52"/>
      <c r="O78" s="32">
        <f t="shared" si="25"/>
        <v>1.3684419850095824</v>
      </c>
      <c r="P78" s="34">
        <f>(P77/O77)*(1+C$7)*O78</f>
        <v>1.759323893239976</v>
      </c>
      <c r="Q78" s="129">
        <f t="shared" si="26"/>
        <v>-0.39088190823039359</v>
      </c>
      <c r="R78" s="34">
        <f>Q78*D$7</f>
        <v>-0.39088190823039359</v>
      </c>
      <c r="S78" s="34">
        <f t="shared" si="27"/>
        <v>0.97756007677918877</v>
      </c>
      <c r="T78" s="34">
        <f>S78*G$7</f>
        <v>9.775600767791888E-2</v>
      </c>
      <c r="U78" s="41">
        <f t="shared" si="28"/>
        <v>-0.35707609183365624</v>
      </c>
      <c r="V78" s="60"/>
      <c r="W78" s="42">
        <f>(R78-T78)*F$7</f>
        <v>-0.12215947897707811</v>
      </c>
      <c r="X78" s="43">
        <f t="shared" si="29"/>
        <v>0.25</v>
      </c>
      <c r="Y78" s="66"/>
      <c r="Z78" s="61"/>
      <c r="AA78" s="44">
        <f>B78/B77-1</f>
        <v>-5.84377785289939E-2</v>
      </c>
      <c r="AB78" s="44">
        <f>F78/F77-1</f>
        <v>-4.3793089296322418E-2</v>
      </c>
      <c r="AC78" s="44">
        <f>D78/D77-1</f>
        <v>-8.4080851471382667E-2</v>
      </c>
      <c r="AD78" s="44">
        <f t="shared" si="30"/>
        <v>-7.7269022958413869E-2</v>
      </c>
      <c r="AE78" s="44">
        <f t="shared" si="31"/>
        <v>-4.3793089296322418E-2</v>
      </c>
      <c r="AF78" s="44">
        <f t="shared" si="32"/>
        <v>-8.6404973226152482E-2</v>
      </c>
      <c r="AG78" s="44">
        <f t="shared" si="33"/>
        <v>-0.10239923444195498</v>
      </c>
      <c r="AH78" s="4">
        <f>G78/G77-1</f>
        <v>-2.0000000000000129E-2</v>
      </c>
      <c r="AI78" s="84">
        <f t="shared" si="34"/>
        <v>-4.3793089296322418E-2</v>
      </c>
      <c r="AJ78" s="15"/>
    </row>
    <row r="79" spans="1:36" s="14" customFormat="1" x14ac:dyDescent="0.3">
      <c r="A79" s="19">
        <f t="shared" si="35"/>
        <v>68</v>
      </c>
      <c r="B79" s="34">
        <f>P79/G78</f>
        <v>6.2648432893054515</v>
      </c>
      <c r="C79" s="131">
        <f t="shared" si="21"/>
        <v>-0.74402193974555253</v>
      </c>
      <c r="D79" s="34">
        <f t="shared" si="22"/>
        <v>3.4536091964615752</v>
      </c>
      <c r="E79" s="52"/>
      <c r="F79" s="34">
        <f t="shared" si="23"/>
        <v>-0.74402193974555253</v>
      </c>
      <c r="G79" s="37">
        <f t="shared" si="24"/>
        <v>0.25314721105545768</v>
      </c>
      <c r="H79" s="53"/>
      <c r="I79" s="36">
        <f>B79/D79</f>
        <v>1.8139989017066986</v>
      </c>
      <c r="J79" s="34">
        <f>C79/D79</f>
        <v>-0.21543315917384243</v>
      </c>
      <c r="K79" s="34">
        <f t="shared" si="36"/>
        <v>1.6972304405676579</v>
      </c>
      <c r="L79" s="34">
        <f t="shared" si="37"/>
        <v>1.7915929819739491</v>
      </c>
      <c r="M79" s="37">
        <f>P79/F79</f>
        <v>-2.1750614994750279</v>
      </c>
      <c r="N79" s="52"/>
      <c r="O79" s="32">
        <f t="shared" si="25"/>
        <v>1.2462825060325042</v>
      </c>
      <c r="P79" s="34">
        <f>(P78/O78)*(1+C$7)*O79</f>
        <v>1.6182934759052805</v>
      </c>
      <c r="Q79" s="129">
        <f t="shared" si="26"/>
        <v>-0.37201096987277626</v>
      </c>
      <c r="R79" s="34">
        <f>Q79*D$7</f>
        <v>-0.37201096987277626</v>
      </c>
      <c r="S79" s="34">
        <f t="shared" si="27"/>
        <v>0.87427153615972797</v>
      </c>
      <c r="T79" s="34">
        <f>S79*G$7</f>
        <v>8.7427153615972808E-2</v>
      </c>
      <c r="U79" s="41">
        <f t="shared" si="28"/>
        <v>-0.36864685275199272</v>
      </c>
      <c r="V79" s="60"/>
      <c r="W79" s="42">
        <f>(R79-T79)*F$7</f>
        <v>-0.11485953087218727</v>
      </c>
      <c r="X79" s="43">
        <f t="shared" si="29"/>
        <v>0.25</v>
      </c>
      <c r="Y79" s="66"/>
      <c r="Z79" s="61"/>
      <c r="AA79" s="44">
        <f>B79/B78-1</f>
        <v>-6.1389503253059363E-2</v>
      </c>
      <c r="AB79" s="44">
        <f>F79/F78-1</f>
        <v>-4.8277850573975489E-2</v>
      </c>
      <c r="AC79" s="44">
        <f>D79/D78-1</f>
        <v>-8.7407686137129015E-2</v>
      </c>
      <c r="AD79" s="44">
        <f t="shared" si="30"/>
        <v>-8.0161713187998251E-2</v>
      </c>
      <c r="AE79" s="44">
        <f t="shared" si="31"/>
        <v>-4.8277850573975489E-2</v>
      </c>
      <c r="AF79" s="44">
        <f t="shared" si="32"/>
        <v>-8.9269022958414102E-2</v>
      </c>
      <c r="AG79" s="44">
        <f t="shared" si="33"/>
        <v>-0.10565953241438641</v>
      </c>
      <c r="AH79" s="4">
        <f>G79/G78-1</f>
        <v>-2.0000000000000018E-2</v>
      </c>
      <c r="AI79" s="84">
        <f t="shared" si="34"/>
        <v>-4.8277850573975489E-2</v>
      </c>
      <c r="AJ79" s="15"/>
    </row>
    <row r="80" spans="1:36" s="14" customFormat="1" x14ac:dyDescent="0.3">
      <c r="A80" s="19">
        <f t="shared" si="35"/>
        <v>69</v>
      </c>
      <c r="B80" s="34">
        <f>P80/G79</f>
        <v>5.8615706580589944</v>
      </c>
      <c r="C80" s="131">
        <f t="shared" si="21"/>
        <v>-0.70483457866364274</v>
      </c>
      <c r="D80" s="34">
        <f t="shared" si="22"/>
        <v>3.1400850032487355</v>
      </c>
      <c r="E80" s="52"/>
      <c r="F80" s="34">
        <f t="shared" si="23"/>
        <v>-0.70483457866364274</v>
      </c>
      <c r="G80" s="37">
        <f t="shared" si="24"/>
        <v>0.24808426683434853</v>
      </c>
      <c r="H80" s="53"/>
      <c r="I80" s="36">
        <f>B80/D80</f>
        <v>1.8666917143945487</v>
      </c>
      <c r="J80" s="34">
        <f>C80/D80</f>
        <v>-0.22446353456496243</v>
      </c>
      <c r="K80" s="34">
        <f t="shared" si="36"/>
        <v>1.7409106673515169</v>
      </c>
      <c r="L80" s="34">
        <f t="shared" si="37"/>
        <v>1.8461057237718863</v>
      </c>
      <c r="M80" s="37">
        <f>P80/F80</f>
        <v>-2.1052319358472453</v>
      </c>
      <c r="N80" s="52"/>
      <c r="O80" s="32">
        <f t="shared" si="25"/>
        <v>1.1314229751603169</v>
      </c>
      <c r="P80" s="34">
        <f>(P79/O79)*(1+C$7)*O80</f>
        <v>1.4838402644921382</v>
      </c>
      <c r="Q80" s="129">
        <f t="shared" si="26"/>
        <v>-0.35241728933182137</v>
      </c>
      <c r="R80" s="34">
        <f>Q80*D$7</f>
        <v>-0.35241728933182137</v>
      </c>
      <c r="S80" s="34">
        <f t="shared" si="27"/>
        <v>0.7790056858284955</v>
      </c>
      <c r="T80" s="34">
        <f>S80*G$7</f>
        <v>7.790056858284955E-2</v>
      </c>
      <c r="U80" s="41">
        <f t="shared" si="28"/>
        <v>-0.38033332127951269</v>
      </c>
      <c r="V80" s="60"/>
      <c r="W80" s="42">
        <f>(R80-T80)*F$7</f>
        <v>-0.10757946447866773</v>
      </c>
      <c r="X80" s="43">
        <f t="shared" si="29"/>
        <v>0.25</v>
      </c>
      <c r="Y80" s="66"/>
      <c r="Z80" s="61"/>
      <c r="AA80" s="44">
        <f>B80/B79-1</f>
        <v>-6.4370745224365478E-2</v>
      </c>
      <c r="AB80" s="44">
        <f>F80/F79-1</f>
        <v>-5.266963108011502E-2</v>
      </c>
      <c r="AC80" s="44">
        <f>D80/D79-1</f>
        <v>-9.078160711816019E-2</v>
      </c>
      <c r="AD80" s="44">
        <f t="shared" si="30"/>
        <v>-8.3083330319878246E-2</v>
      </c>
      <c r="AE80" s="44">
        <f t="shared" si="31"/>
        <v>-5.266963108011502E-2</v>
      </c>
      <c r="AF80" s="44">
        <f t="shared" si="32"/>
        <v>-9.2161713187998262E-2</v>
      </c>
      <c r="AG80" s="44">
        <f t="shared" si="33"/>
        <v>-0.10896597497579696</v>
      </c>
      <c r="AH80" s="4">
        <f>G80/G79-1</f>
        <v>-2.0000000000000018E-2</v>
      </c>
      <c r="AI80" s="84">
        <f t="shared" si="34"/>
        <v>-5.266963108011502E-2</v>
      </c>
      <c r="AJ80" s="15"/>
    </row>
    <row r="81" spans="1:36" s="14" customFormat="1" x14ac:dyDescent="0.3">
      <c r="A81" s="19">
        <f t="shared" si="35"/>
        <v>70</v>
      </c>
      <c r="B81" s="34">
        <f>P81/G80</f>
        <v>5.466607478546246</v>
      </c>
      <c r="C81" s="131">
        <f t="shared" si="21"/>
        <v>-0.66467159540932563</v>
      </c>
      <c r="D81" s="34">
        <f t="shared" si="22"/>
        <v>2.8442759562572251</v>
      </c>
      <c r="E81" s="52"/>
      <c r="F81" s="34">
        <f t="shared" si="23"/>
        <v>-0.66467159540932563</v>
      </c>
      <c r="G81" s="37">
        <f t="shared" si="24"/>
        <v>0.24312258149766156</v>
      </c>
      <c r="H81" s="53"/>
      <c r="I81" s="36">
        <f>B81/D81</f>
        <v>1.9219680377777899</v>
      </c>
      <c r="J81" s="34">
        <f>C81/D81</f>
        <v>-0.23368745003349295</v>
      </c>
      <c r="K81" s="34">
        <f t="shared" si="36"/>
        <v>1.7866173507865284</v>
      </c>
      <c r="L81" s="34">
        <f t="shared" si="37"/>
        <v>1.9031413531583083</v>
      </c>
      <c r="M81" s="37">
        <f>P81/F81</f>
        <v>-2.0403750028630818</v>
      </c>
      <c r="N81" s="52"/>
      <c r="O81" s="32">
        <f t="shared" si="25"/>
        <v>1.0238435106816492</v>
      </c>
      <c r="P81" s="34">
        <f>(P80/O80)*(1+C$7)*O81</f>
        <v>1.3561793083863121</v>
      </c>
      <c r="Q81" s="129">
        <f t="shared" si="26"/>
        <v>-0.33233579770466282</v>
      </c>
      <c r="R81" s="34">
        <f>Q81*D$7</f>
        <v>-0.33233579770466282</v>
      </c>
      <c r="S81" s="34">
        <f t="shared" si="27"/>
        <v>0.69150771297698643</v>
      </c>
      <c r="T81" s="34">
        <f>S81*G$7</f>
        <v>6.9150771297698643E-2</v>
      </c>
      <c r="U81" s="41">
        <f t="shared" si="28"/>
        <v>-0.39213665449230789</v>
      </c>
      <c r="V81" s="60"/>
      <c r="W81" s="42">
        <f>(R81-T81)*F$7</f>
        <v>-0.10037164225059036</v>
      </c>
      <c r="X81" s="43">
        <f t="shared" si="29"/>
        <v>0.25</v>
      </c>
      <c r="Y81" s="66"/>
      <c r="Z81" s="61"/>
      <c r="AA81" s="44">
        <f>B81/B80-1</f>
        <v>-6.7381799615384486E-2</v>
      </c>
      <c r="AB81" s="44">
        <f>F81/F80-1</f>
        <v>-5.6982140874055287E-2</v>
      </c>
      <c r="AC81" s="44">
        <f>D81/D80-1</f>
        <v>-9.4204152653659445E-2</v>
      </c>
      <c r="AD81" s="44">
        <f t="shared" si="30"/>
        <v>-8.6034163623076809E-2</v>
      </c>
      <c r="AE81" s="44">
        <f t="shared" si="31"/>
        <v>-5.6982140874055287E-2</v>
      </c>
      <c r="AF81" s="44">
        <f t="shared" si="32"/>
        <v>-9.5083330319878034E-2</v>
      </c>
      <c r="AG81" s="44">
        <f t="shared" si="33"/>
        <v>-0.11232006960058627</v>
      </c>
      <c r="AH81" s="4">
        <f>G81/G80-1</f>
        <v>-2.0000000000000018E-2</v>
      </c>
      <c r="AI81" s="84">
        <f t="shared" si="34"/>
        <v>-5.6982140874055287E-2</v>
      </c>
      <c r="AJ81" s="15"/>
    </row>
    <row r="82" spans="1:36" s="14" customFormat="1" x14ac:dyDescent="0.3">
      <c r="A82" s="19">
        <f t="shared" si="35"/>
        <v>71</v>
      </c>
      <c r="B82" s="34">
        <f>P82/G81</f>
        <v>5.0816327738741034</v>
      </c>
      <c r="C82" s="131">
        <f t="shared" si="21"/>
        <v>-0.62397561955267133</v>
      </c>
      <c r="D82" s="34">
        <f t="shared" si="22"/>
        <v>2.5664556591748857</v>
      </c>
      <c r="E82" s="52"/>
      <c r="F82" s="34">
        <f t="shared" si="23"/>
        <v>-0.62397561955267133</v>
      </c>
      <c r="G82" s="37">
        <f t="shared" si="24"/>
        <v>0.23826012986770831</v>
      </c>
      <c r="H82" s="53"/>
      <c r="I82" s="36">
        <f>B82/D82</f>
        <v>1.9800197037138159</v>
      </c>
      <c r="J82" s="34">
        <f>C82/D82</f>
        <v>-0.24312737191542955</v>
      </c>
      <c r="K82" s="34">
        <f t="shared" si="36"/>
        <v>1.8344990641519163</v>
      </c>
      <c r="L82" s="34">
        <f t="shared" si="37"/>
        <v>1.9629023757507684</v>
      </c>
      <c r="M82" s="37">
        <f>P82/F82</f>
        <v>-1.9799806907409245</v>
      </c>
      <c r="N82" s="52"/>
      <c r="O82" s="32">
        <f t="shared" si="25"/>
        <v>0.92347186843105888</v>
      </c>
      <c r="P82" s="34">
        <f>(P81/O81)*(1+C$7)*O82</f>
        <v>1.2354596782073946</v>
      </c>
      <c r="Q82" s="129">
        <f t="shared" si="26"/>
        <v>-0.31198780977633567</v>
      </c>
      <c r="R82" s="34">
        <f>Q82*D$7</f>
        <v>-0.31198780977633567</v>
      </c>
      <c r="S82" s="34">
        <f t="shared" si="27"/>
        <v>0.61148405865472322</v>
      </c>
      <c r="T82" s="34">
        <f>S82*G$7</f>
        <v>6.1148405865472322E-2</v>
      </c>
      <c r="U82" s="41">
        <f t="shared" si="28"/>
        <v>-0.40405802103723121</v>
      </c>
      <c r="V82" s="60"/>
      <c r="W82" s="42">
        <f>(R82-T82)*F$7</f>
        <v>-9.3284053910451997E-2</v>
      </c>
      <c r="X82" s="43">
        <f t="shared" si="29"/>
        <v>0.25</v>
      </c>
      <c r="Y82" s="66"/>
      <c r="Z82" s="61"/>
      <c r="AA82" s="44">
        <f>B82/B81-1</f>
        <v>-7.0422964550313827E-2</v>
      </c>
      <c r="AB82" s="44">
        <f>F82/F81-1</f>
        <v>-6.1227192703476985E-2</v>
      </c>
      <c r="AC82" s="44">
        <f>D82/D81-1</f>
        <v>-9.7676984004014256E-2</v>
      </c>
      <c r="AD82" s="44">
        <f t="shared" si="30"/>
        <v>-8.9014505259307541E-2</v>
      </c>
      <c r="AE82" s="44">
        <f t="shared" si="31"/>
        <v>-6.1227192703476985E-2</v>
      </c>
      <c r="AF82" s="44">
        <f t="shared" si="32"/>
        <v>-9.8034163623076931E-2</v>
      </c>
      <c r="AG82" s="44">
        <f t="shared" si="33"/>
        <v>-0.115723444323934</v>
      </c>
      <c r="AH82" s="4">
        <f>G82/G81-1</f>
        <v>-2.0000000000000018E-2</v>
      </c>
      <c r="AI82" s="84">
        <f t="shared" si="34"/>
        <v>-6.1227192703476985E-2</v>
      </c>
      <c r="AJ82" s="15"/>
    </row>
    <row r="83" spans="1:36" s="14" customFormat="1" x14ac:dyDescent="0.3">
      <c r="A83" s="19">
        <f t="shared" si="35"/>
        <v>72</v>
      </c>
      <c r="B83" s="34">
        <f>P83/G82</f>
        <v>4.7081605049437174</v>
      </c>
      <c r="C83" s="131">
        <f t="shared" si="21"/>
        <v>-0.58315823765059682</v>
      </c>
      <c r="D83" s="34">
        <f t="shared" si="22"/>
        <v>2.3067254693361097</v>
      </c>
      <c r="E83" s="52"/>
      <c r="F83" s="34">
        <f t="shared" si="23"/>
        <v>-0.58315823765059682</v>
      </c>
      <c r="G83" s="37">
        <f t="shared" si="24"/>
        <v>0.23349492727035415</v>
      </c>
      <c r="H83" s="53"/>
      <c r="I83" s="36">
        <f>B83/D83</f>
        <v>2.0410580138514516</v>
      </c>
      <c r="J83" s="34">
        <f>C83/D83</f>
        <v>-0.25280782017741948</v>
      </c>
      <c r="K83" s="34">
        <f t="shared" si="36"/>
        <v>1.8847194330318304</v>
      </c>
      <c r="L83" s="34">
        <f t="shared" si="37"/>
        <v>2.0256098588013955</v>
      </c>
      <c r="M83" s="37">
        <f>P83/F83</f>
        <v>-1.9236064260452399</v>
      </c>
      <c r="N83" s="52"/>
      <c r="O83" s="32">
        <f t="shared" si="25"/>
        <v>0.83018781452060686</v>
      </c>
      <c r="P83" s="34">
        <f>(P82/O82)*(1+C$7)*O83</f>
        <v>1.1217669333459053</v>
      </c>
      <c r="Q83" s="129">
        <f t="shared" si="26"/>
        <v>-0.29157911882529841</v>
      </c>
      <c r="R83" s="34">
        <f>Q83*D$7</f>
        <v>-0.29157911882529841</v>
      </c>
      <c r="S83" s="34">
        <f t="shared" si="27"/>
        <v>0.53860869569530845</v>
      </c>
      <c r="T83" s="34">
        <f>S83*G$7</f>
        <v>5.3860869569530845E-2</v>
      </c>
      <c r="U83" s="41">
        <f t="shared" si="28"/>
        <v>-0.41609860124760334</v>
      </c>
      <c r="V83" s="60"/>
      <c r="W83" s="42">
        <f>(R83-T83)*F$7</f>
        <v>-8.6359997098707314E-2</v>
      </c>
      <c r="X83" s="43">
        <f t="shared" si="29"/>
        <v>0.25</v>
      </c>
      <c r="Y83" s="66"/>
      <c r="Z83" s="61"/>
      <c r="AA83" s="44">
        <f>B83/B82-1</f>
        <v>-7.3494541134592972E-2</v>
      </c>
      <c r="AB83" s="44">
        <f>F83/F82-1</f>
        <v>-6.5415026842453483E-2</v>
      </c>
      <c r="AC83" s="44">
        <f>D83/D82-1</f>
        <v>-0.10120190033685572</v>
      </c>
      <c r="AD83" s="44">
        <f t="shared" si="30"/>
        <v>-9.2024650311901102E-2</v>
      </c>
      <c r="AE83" s="44">
        <f t="shared" si="31"/>
        <v>-6.5415026842453483E-2</v>
      </c>
      <c r="AF83" s="44">
        <f t="shared" si="32"/>
        <v>-0.10101450525930777</v>
      </c>
      <c r="AG83" s="44">
        <f t="shared" si="33"/>
        <v>-0.11917786233011862</v>
      </c>
      <c r="AH83" s="4">
        <f>G83/G82-1</f>
        <v>-2.0000000000000018E-2</v>
      </c>
      <c r="AI83" s="84">
        <f t="shared" si="34"/>
        <v>-6.5415026842453483E-2</v>
      </c>
      <c r="AJ83" s="15"/>
    </row>
    <row r="84" spans="1:36" s="14" customFormat="1" x14ac:dyDescent="0.3">
      <c r="A84" s="19">
        <f t="shared" si="35"/>
        <v>73</v>
      </c>
      <c r="B84" s="34">
        <f>P84/G83</f>
        <v>4.3475303187272356</v>
      </c>
      <c r="C84" s="131">
        <f t="shared" si="21"/>
        <v>-0.54259691630995199</v>
      </c>
      <c r="D84" s="34">
        <f t="shared" si="22"/>
        <v>2.0650248003897977</v>
      </c>
      <c r="E84" s="52"/>
      <c r="F84" s="34">
        <f t="shared" si="23"/>
        <v>-0.54259691630995199</v>
      </c>
      <c r="G84" s="37">
        <f t="shared" si="24"/>
        <v>0.22882502872494706</v>
      </c>
      <c r="H84" s="53"/>
      <c r="I84" s="36">
        <f>B84/D84</f>
        <v>2.1053162741225133</v>
      </c>
      <c r="J84" s="34">
        <f>C84/D84</f>
        <v>-0.26275564158238218</v>
      </c>
      <c r="K84" s="34">
        <f t="shared" si="36"/>
        <v>1.937459094403378</v>
      </c>
      <c r="L84" s="34">
        <f t="shared" si="37"/>
        <v>2.0915061642570967</v>
      </c>
      <c r="M84" s="37">
        <f>P84/F84</f>
        <v>-1.8708662822495599</v>
      </c>
      <c r="N84" s="52"/>
      <c r="O84" s="32">
        <f t="shared" si="25"/>
        <v>0.74382781742189952</v>
      </c>
      <c r="P84" s="34">
        <f>(P83/O83)*(1+C$7)*O84</f>
        <v>1.0151262755768755</v>
      </c>
      <c r="Q84" s="129">
        <f t="shared" si="26"/>
        <v>-0.271298458154976</v>
      </c>
      <c r="R84" s="34">
        <f>Q84*D$7</f>
        <v>-0.271298458154976</v>
      </c>
      <c r="S84" s="34">
        <f t="shared" si="27"/>
        <v>0.47252935926692352</v>
      </c>
      <c r="T84" s="34">
        <f>S84*G$7</f>
        <v>4.7252935926692358E-2</v>
      </c>
      <c r="U84" s="41">
        <f t="shared" si="28"/>
        <v>-0.42825958726007934</v>
      </c>
      <c r="V84" s="60"/>
      <c r="W84" s="42">
        <f>(R84-T84)*F$7</f>
        <v>-7.9637848520417082E-2</v>
      </c>
      <c r="X84" s="43">
        <f t="shared" si="29"/>
        <v>0.25</v>
      </c>
      <c r="Y84" s="66"/>
      <c r="Z84" s="61"/>
      <c r="AA84" s="44">
        <f>B84/B83-1</f>
        <v>-7.6596833484714244E-2</v>
      </c>
      <c r="AB84" s="44">
        <f>F84/F83-1</f>
        <v>-6.955457150713773E-2</v>
      </c>
      <c r="AC84" s="44">
        <f>D84/D83-1</f>
        <v>-0.10478085587526587</v>
      </c>
      <c r="AD84" s="44">
        <f t="shared" si="30"/>
        <v>-9.5064896815019839E-2</v>
      </c>
      <c r="AE84" s="44">
        <f t="shared" si="31"/>
        <v>-6.955457150713773E-2</v>
      </c>
      <c r="AF84" s="44">
        <f t="shared" si="32"/>
        <v>-0.10402465031190089</v>
      </c>
      <c r="AG84" s="44">
        <f t="shared" si="33"/>
        <v>-0.12268523875776061</v>
      </c>
      <c r="AH84" s="4">
        <f>G84/G83-1</f>
        <v>-2.0000000000000018E-2</v>
      </c>
      <c r="AI84" s="84">
        <f t="shared" si="34"/>
        <v>-6.955457150713773E-2</v>
      </c>
      <c r="AJ84" s="15"/>
    </row>
    <row r="85" spans="1:36" s="14" customFormat="1" x14ac:dyDescent="0.3">
      <c r="A85" s="19">
        <f t="shared" si="35"/>
        <v>74</v>
      </c>
      <c r="B85" s="34">
        <f>P85/G84</f>
        <v>4.0009010796837341</v>
      </c>
      <c r="C85" s="131">
        <f t="shared" ref="C85:C93" si="38">Q85+R85</f>
        <v>-0.50263267116563948</v>
      </c>
      <c r="D85" s="34">
        <f t="shared" ref="D85:D93" si="39">(G84*B85+F85)/G85</f>
        <v>1.8411431135087144</v>
      </c>
      <c r="E85" s="52"/>
      <c r="F85" s="34">
        <f t="shared" ref="F85:F93" si="40">C85*A$7</f>
        <v>-0.50263267116563948</v>
      </c>
      <c r="G85" s="37">
        <f t="shared" ref="G85:G93" si="41">G84*(1+B$7)</f>
        <v>0.22424852815044813</v>
      </c>
      <c r="H85" s="53"/>
      <c r="I85" s="36">
        <f>B85/D85</f>
        <v>2.1730527357317229</v>
      </c>
      <c r="J85" s="34">
        <f>C85/D85</f>
        <v>-0.27300032652418815</v>
      </c>
      <c r="K85" s="34">
        <f t="shared" si="36"/>
        <v>1.9929179699315938</v>
      </c>
      <c r="L85" s="34">
        <f t="shared" si="37"/>
        <v>2.1608580614748165</v>
      </c>
      <c r="M85" s="37">
        <f>P85/F85</f>
        <v>-1.8214221975686151</v>
      </c>
      <c r="N85" s="52"/>
      <c r="O85" s="32">
        <f t="shared" ref="O85:O93" si="42">O84+W84</f>
        <v>0.66418996890148241</v>
      </c>
      <c r="P85" s="34">
        <f>(P84/O84)*(1+C$7)*O85</f>
        <v>0.91550630448430215</v>
      </c>
      <c r="Q85" s="129">
        <f t="shared" ref="Q85:Q93" si="43">O85-P85</f>
        <v>-0.25131633558281974</v>
      </c>
      <c r="R85" s="34">
        <f>Q85*D$7</f>
        <v>-0.25131633558281974</v>
      </c>
      <c r="S85" s="34">
        <f t="shared" ref="S85:S93" si="44">SUM(P85:R85)</f>
        <v>0.41287363331866267</v>
      </c>
      <c r="T85" s="34">
        <f>S85*G$7</f>
        <v>4.1287363331866271E-2</v>
      </c>
      <c r="U85" s="41">
        <f t="shared" ref="U85:U93" si="45">(R85-T85)/(P85+Q85)</f>
        <v>-0.44054218313268018</v>
      </c>
      <c r="V85" s="60"/>
      <c r="W85" s="42">
        <f>(R85-T85)*F$7</f>
        <v>-7.3150924728671504E-2</v>
      </c>
      <c r="X85" s="43">
        <f t="shared" ref="X85:X93" si="46">W85/(R85-T85)</f>
        <v>0.25</v>
      </c>
      <c r="Y85" s="66"/>
      <c r="Z85" s="61"/>
      <c r="AA85" s="44">
        <f>B85/B84-1</f>
        <v>-7.9730148758336727E-2</v>
      </c>
      <c r="AB85" s="44">
        <f>F85/F84-1</f>
        <v>-7.3653653279303621E-2</v>
      </c>
      <c r="AC85" s="44">
        <f>D85/D84-1</f>
        <v>-0.10841597972035155</v>
      </c>
      <c r="AD85" s="44">
        <f t="shared" ref="AD85:AD93" si="47">P85/P84-1</f>
        <v>-9.8135545783170075E-2</v>
      </c>
      <c r="AE85" s="44">
        <f t="shared" ref="AE85:AE93" si="48">Q85/Q84-1</f>
        <v>-7.3653653279303621E-2</v>
      </c>
      <c r="AF85" s="44">
        <f t="shared" ref="AF85:AF93" si="49">O85/O84-1</f>
        <v>-0.10706489681501985</v>
      </c>
      <c r="AG85" s="44">
        <f t="shared" ref="AG85:AG93" si="50">S85/S84-1</f>
        <v>-0.12624766012594446</v>
      </c>
      <c r="AH85" s="4">
        <f>G85/G84-1</f>
        <v>-1.9999999999999907E-2</v>
      </c>
      <c r="AI85" s="84">
        <f t="shared" ref="AI85:AI93" si="51">R85/R84-1</f>
        <v>-7.3653653279303621E-2</v>
      </c>
      <c r="AJ85" s="15"/>
    </row>
    <row r="86" spans="1:36" s="14" customFormat="1" x14ac:dyDescent="0.3">
      <c r="A86" s="19">
        <f t="shared" si="35"/>
        <v>75</v>
      </c>
      <c r="B86" s="34">
        <f>P86/G85</f>
        <v>3.669247196127321</v>
      </c>
      <c r="C86" s="131">
        <f t="shared" si="38"/>
        <v>-0.46356847795779887</v>
      </c>
      <c r="D86" s="34">
        <f t="shared" si="39"/>
        <v>1.6347332976304401</v>
      </c>
      <c r="E86" s="52"/>
      <c r="F86" s="34">
        <f t="shared" si="40"/>
        <v>-0.46356847795779887</v>
      </c>
      <c r="G86" s="37">
        <f t="shared" si="41"/>
        <v>0.21976355758743915</v>
      </c>
      <c r="H86" s="53"/>
      <c r="I86" s="36">
        <f>B86/D86</f>
        <v>2.2445540207971089</v>
      </c>
      <c r="J86" s="34">
        <f>C86/D86</f>
        <v>-0.28357437793048285</v>
      </c>
      <c r="K86" s="34">
        <f t="shared" si="36"/>
        <v>2.0513179138797484</v>
      </c>
      <c r="L86" s="34">
        <f t="shared" si="37"/>
        <v>2.2339603049075194</v>
      </c>
      <c r="M86" s="37">
        <f>P86/F86</f>
        <v>-1.7749767774905014</v>
      </c>
      <c r="N86" s="52"/>
      <c r="O86" s="32">
        <f t="shared" si="42"/>
        <v>0.59103904417281095</v>
      </c>
      <c r="P86" s="34">
        <f>(P85/O85)*(1+C$7)*O86</f>
        <v>0.82282328315171038</v>
      </c>
      <c r="Q86" s="129">
        <f t="shared" si="43"/>
        <v>-0.23178423897889944</v>
      </c>
      <c r="R86" s="34">
        <f>Q86*D$7</f>
        <v>-0.23178423897889944</v>
      </c>
      <c r="S86" s="34">
        <f t="shared" si="44"/>
        <v>0.35925480519391151</v>
      </c>
      <c r="T86" s="34">
        <f>S86*G$7</f>
        <v>3.5925480519391151E-2</v>
      </c>
      <c r="U86" s="41">
        <f t="shared" si="45"/>
        <v>-0.45294760496400688</v>
      </c>
      <c r="V86" s="60"/>
      <c r="W86" s="42">
        <f>(R86-T86)*F$7</f>
        <v>-6.6927429874572647E-2</v>
      </c>
      <c r="X86" s="43">
        <f t="shared" si="46"/>
        <v>0.25</v>
      </c>
      <c r="Y86" s="66"/>
      <c r="Z86" s="61"/>
      <c r="AA86" s="44">
        <f>B86/B85-1</f>
        <v>-8.2894797184695723E-2</v>
      </c>
      <c r="AB86" s="44">
        <f>F86/F85-1</f>
        <v>-7.7719168388413862E-2</v>
      </c>
      <c r="AC86" s="44">
        <f>D86/D85-1</f>
        <v>-0.11210959884857286</v>
      </c>
      <c r="AD86" s="44">
        <f t="shared" si="47"/>
        <v>-0.10123690124100171</v>
      </c>
      <c r="AE86" s="44">
        <f t="shared" si="48"/>
        <v>-7.7719168388413862E-2</v>
      </c>
      <c r="AF86" s="44">
        <f t="shared" si="49"/>
        <v>-0.11013554578316997</v>
      </c>
      <c r="AG86" s="44">
        <f t="shared" si="50"/>
        <v>-0.12986740687160148</v>
      </c>
      <c r="AH86" s="4">
        <f>G86/G85-1</f>
        <v>-2.0000000000000018E-2</v>
      </c>
      <c r="AI86" s="84">
        <f t="shared" si="51"/>
        <v>-7.7719168388413862E-2</v>
      </c>
      <c r="AJ86" s="15"/>
    </row>
    <row r="87" spans="1:36" s="14" customFormat="1" x14ac:dyDescent="0.3">
      <c r="A87" s="19">
        <f t="shared" si="35"/>
        <v>76</v>
      </c>
      <c r="B87" s="34">
        <f>P87/G86</f>
        <v>3.3533576978450363</v>
      </c>
      <c r="C87" s="131">
        <f t="shared" si="38"/>
        <v>-0.42566840648682347</v>
      </c>
      <c r="D87" s="34">
        <f t="shared" si="39"/>
        <v>1.4453261258025327</v>
      </c>
      <c r="E87" s="52"/>
      <c r="F87" s="34">
        <f t="shared" si="40"/>
        <v>-0.42566840648682347</v>
      </c>
      <c r="G87" s="37">
        <f t="shared" si="41"/>
        <v>0.21536828643569036</v>
      </c>
      <c r="H87" s="53"/>
      <c r="I87" s="36">
        <f>B87/D87</f>
        <v>2.3201391284496768</v>
      </c>
      <c r="J87" s="34">
        <f>C87/D87</f>
        <v>-0.29451374253023105</v>
      </c>
      <c r="K87" s="34">
        <f t="shared" si="36"/>
        <v>2.1129058096912829</v>
      </c>
      <c r="L87" s="34">
        <f t="shared" si="37"/>
        <v>2.3111397784756886</v>
      </c>
      <c r="M87" s="37">
        <f>P87/F87</f>
        <v>-1.7312673581389275</v>
      </c>
      <c r="N87" s="52"/>
      <c r="O87" s="32">
        <f t="shared" si="42"/>
        <v>0.52411161429823827</v>
      </c>
      <c r="P87" s="34">
        <f>(P86/O86)*(1+C$7)*O87</f>
        <v>0.73694581754165001</v>
      </c>
      <c r="Q87" s="129">
        <f t="shared" si="43"/>
        <v>-0.21283420324341173</v>
      </c>
      <c r="R87" s="34">
        <f>Q87*D$7</f>
        <v>-0.21283420324341173</v>
      </c>
      <c r="S87" s="34">
        <f t="shared" si="44"/>
        <v>0.31127741105482654</v>
      </c>
      <c r="T87" s="34">
        <f>S87*G$7</f>
        <v>3.1127741105482654E-2</v>
      </c>
      <c r="U87" s="41">
        <f t="shared" si="45"/>
        <v>-0.46547708101364704</v>
      </c>
      <c r="V87" s="60"/>
      <c r="W87" s="42">
        <f>(R87-T87)*F$7</f>
        <v>-6.09904860872236E-2</v>
      </c>
      <c r="X87" s="43">
        <f t="shared" si="46"/>
        <v>0.25</v>
      </c>
      <c r="Y87" s="66"/>
      <c r="Z87" s="61"/>
      <c r="AA87" s="44">
        <f>B87/B86-1</f>
        <v>-8.6091092095318067E-2</v>
      </c>
      <c r="AB87" s="44">
        <f>F87/F86-1</f>
        <v>-8.1757223092346787E-2</v>
      </c>
      <c r="AC87" s="44">
        <f>D87/D86-1</f>
        <v>-0.1158642648941296</v>
      </c>
      <c r="AD87" s="44">
        <f t="shared" si="47"/>
        <v>-0.10436927025341169</v>
      </c>
      <c r="AE87" s="44">
        <f t="shared" si="48"/>
        <v>-8.1757223092346787E-2</v>
      </c>
      <c r="AF87" s="44">
        <f t="shared" si="49"/>
        <v>-0.11323690124100172</v>
      </c>
      <c r="AG87" s="44">
        <f t="shared" si="50"/>
        <v>-0.13354697959624695</v>
      </c>
      <c r="AH87" s="4">
        <f>G87/G86-1</f>
        <v>-2.0000000000000018E-2</v>
      </c>
      <c r="AI87" s="84">
        <f t="shared" si="51"/>
        <v>-8.1757223092346787E-2</v>
      </c>
      <c r="AJ87" s="15"/>
    </row>
    <row r="88" spans="1:36" s="14" customFormat="1" x14ac:dyDescent="0.3">
      <c r="A88" s="19">
        <f t="shared" si="35"/>
        <v>77</v>
      </c>
      <c r="B88" s="34">
        <f>P88/G87</f>
        <v>3.0538379681067656</v>
      </c>
      <c r="C88" s="131">
        <f t="shared" si="38"/>
        <v>-0.38915744406477959</v>
      </c>
      <c r="D88" s="34">
        <f t="shared" si="39"/>
        <v>1.2723454691617306</v>
      </c>
      <c r="E88" s="52"/>
      <c r="F88" s="34">
        <f t="shared" si="40"/>
        <v>-0.38915744406477959</v>
      </c>
      <c r="G88" s="37">
        <f t="shared" si="41"/>
        <v>0.21106092070697655</v>
      </c>
      <c r="H88" s="53"/>
      <c r="I88" s="36">
        <f>B88/D88</f>
        <v>2.40016413947601</v>
      </c>
      <c r="J88" s="34">
        <f>C88/D88</f>
        <v>-0.30585831717636502</v>
      </c>
      <c r="K88" s="34">
        <f t="shared" si="36"/>
        <v>2.1779572065172177</v>
      </c>
      <c r="L88" s="34">
        <f t="shared" si="37"/>
        <v>2.3927603297623814</v>
      </c>
      <c r="M88" s="37">
        <f>P88/F88</f>
        <v>-1.690061080095703</v>
      </c>
      <c r="N88" s="52"/>
      <c r="O88" s="32">
        <f t="shared" si="42"/>
        <v>0.4631211282110147</v>
      </c>
      <c r="P88" s="34">
        <f>(P87/O87)*(1+C$7)*O88</f>
        <v>0.65769985024340449</v>
      </c>
      <c r="Q88" s="129">
        <f t="shared" si="43"/>
        <v>-0.19457872203238979</v>
      </c>
      <c r="R88" s="34">
        <f>Q88*D$7</f>
        <v>-0.19457872203238979</v>
      </c>
      <c r="S88" s="34">
        <f t="shared" si="44"/>
        <v>0.2685424061786249</v>
      </c>
      <c r="T88" s="34">
        <f>S88*G$7</f>
        <v>2.6854240617862492E-2</v>
      </c>
      <c r="U88" s="41">
        <f t="shared" si="45"/>
        <v>-0.47813185182378343</v>
      </c>
      <c r="V88" s="60"/>
      <c r="W88" s="42">
        <f>(R88-T88)*F$7</f>
        <v>-5.535824066256307E-2</v>
      </c>
      <c r="X88" s="43">
        <f t="shared" si="46"/>
        <v>0.25</v>
      </c>
      <c r="Y88" s="66"/>
      <c r="Z88" s="61"/>
      <c r="AA88" s="44">
        <f>B88/B87-1</f>
        <v>-8.9319349955046756E-2</v>
      </c>
      <c r="AB88" s="44">
        <f>F88/F87-1</f>
        <v>-8.5773249472236968E-2</v>
      </c>
      <c r="AC88" s="44">
        <f>D88/D87-1</f>
        <v>-0.11968278546459732</v>
      </c>
      <c r="AD88" s="44">
        <f t="shared" si="47"/>
        <v>-0.10753296295594594</v>
      </c>
      <c r="AE88" s="44">
        <f t="shared" si="48"/>
        <v>-8.5773249472236968E-2</v>
      </c>
      <c r="AF88" s="44">
        <f t="shared" si="49"/>
        <v>-0.11636927025341171</v>
      </c>
      <c r="AG88" s="44">
        <f t="shared" si="50"/>
        <v>-0.13728912975530549</v>
      </c>
      <c r="AH88" s="4">
        <f>G88/G87-1</f>
        <v>-2.0000000000000018E-2</v>
      </c>
      <c r="AI88" s="84">
        <f t="shared" si="51"/>
        <v>-8.5773249472236968E-2</v>
      </c>
      <c r="AJ88" s="15"/>
    </row>
    <row r="89" spans="1:36" s="14" customFormat="1" x14ac:dyDescent="0.3">
      <c r="A89" s="19">
        <f t="shared" si="35"/>
        <v>78</v>
      </c>
      <c r="B89" s="34">
        <f>P89/G88</f>
        <v>2.7711139837403214</v>
      </c>
      <c r="C89" s="131">
        <f t="shared" si="38"/>
        <v>-0.35422196248751636</v>
      </c>
      <c r="D89" s="34">
        <f t="shared" si="39"/>
        <v>1.1151239522581786</v>
      </c>
      <c r="E89" s="52"/>
      <c r="F89" s="34">
        <f t="shared" si="40"/>
        <v>-0.35422196248751636</v>
      </c>
      <c r="G89" s="37">
        <f t="shared" si="41"/>
        <v>0.20683970229283702</v>
      </c>
      <c r="H89" s="53"/>
      <c r="I89" s="36">
        <f>B89/D89</f>
        <v>2.4850277658628754</v>
      </c>
      <c r="J89" s="34">
        <f>C89/D89</f>
        <v>-0.31765254595258235</v>
      </c>
      <c r="K89" s="34">
        <f t="shared" si="36"/>
        <v>2.246780608818634</v>
      </c>
      <c r="L89" s="34">
        <f t="shared" si="37"/>
        <v>2.4792284449179007</v>
      </c>
      <c r="M89" s="37">
        <f>P89/F89</f>
        <v>-1.6511507775659793</v>
      </c>
      <c r="N89" s="52"/>
      <c r="O89" s="32">
        <f t="shared" si="42"/>
        <v>0.40776288754845164</v>
      </c>
      <c r="P89" s="34">
        <f>(P88/O88)*(1+C$7)*O89</f>
        <v>0.58487386879220982</v>
      </c>
      <c r="Q89" s="129">
        <f t="shared" si="43"/>
        <v>-0.17711098124375818</v>
      </c>
      <c r="R89" s="34">
        <f>Q89*D$7</f>
        <v>-0.17711098124375818</v>
      </c>
      <c r="S89" s="34">
        <f t="shared" si="44"/>
        <v>0.23065190630469345</v>
      </c>
      <c r="T89" s="34">
        <f>S89*G$7</f>
        <v>2.3065190630469346E-2</v>
      </c>
      <c r="U89" s="41">
        <f t="shared" si="45"/>
        <v>-0.49091317034202137</v>
      </c>
      <c r="V89" s="60"/>
      <c r="W89" s="42">
        <f>(R89-T89)*F$7</f>
        <v>-5.0044042968556884E-2</v>
      </c>
      <c r="X89" s="43">
        <f t="shared" si="46"/>
        <v>0.25</v>
      </c>
      <c r="Y89" s="66"/>
      <c r="Z89" s="61"/>
      <c r="AA89" s="44">
        <f>B89/B88-1</f>
        <v>-9.2579890393372666E-2</v>
      </c>
      <c r="AB89" s="44">
        <f>F89/F88-1</f>
        <v>-8.9772101523638903E-2</v>
      </c>
      <c r="AC89" s="44">
        <f>D89/D88-1</f>
        <v>-0.1235682609119797</v>
      </c>
      <c r="AD89" s="44">
        <f t="shared" si="47"/>
        <v>-0.11072829258550521</v>
      </c>
      <c r="AE89" s="44">
        <f t="shared" si="48"/>
        <v>-8.9772101523638903E-2</v>
      </c>
      <c r="AF89" s="44">
        <f t="shared" si="49"/>
        <v>-0.11953296295594584</v>
      </c>
      <c r="AG89" s="44">
        <f t="shared" si="50"/>
        <v>-0.14109689569374018</v>
      </c>
      <c r="AH89" s="4">
        <f>G89/G88-1</f>
        <v>-2.0000000000000018E-2</v>
      </c>
      <c r="AI89" s="84">
        <f t="shared" si="51"/>
        <v>-8.9772101523638903E-2</v>
      </c>
      <c r="AJ89" s="15"/>
    </row>
    <row r="90" spans="1:36" s="14" customFormat="1" x14ac:dyDescent="0.3">
      <c r="A90" s="19">
        <f t="shared" si="35"/>
        <v>79</v>
      </c>
      <c r="B90" s="34">
        <f>P90/G89</f>
        <v>2.505438872362872</v>
      </c>
      <c r="C90" s="131">
        <f t="shared" si="38"/>
        <v>-0.32101077178508586</v>
      </c>
      <c r="D90" s="34">
        <f t="shared" si="39"/>
        <v>0.97291874296672698</v>
      </c>
      <c r="E90" s="52"/>
      <c r="F90" s="34">
        <f t="shared" si="40"/>
        <v>-0.32101077178508586</v>
      </c>
      <c r="G90" s="37">
        <f t="shared" si="41"/>
        <v>0.20270290824698028</v>
      </c>
      <c r="H90" s="53"/>
      <c r="I90" s="36">
        <f>B90/D90</f>
        <v>2.5751779277301434</v>
      </c>
      <c r="J90" s="34">
        <f>C90/D90</f>
        <v>-0.3299461276758075</v>
      </c>
      <c r="K90" s="34">
        <f t="shared" si="36"/>
        <v>2.3197225600987021</v>
      </c>
      <c r="L90" s="34">
        <f t="shared" si="37"/>
        <v>2.5709999510348442</v>
      </c>
      <c r="M90" s="37">
        <f>P90/F90</f>
        <v>-1.6143515296719846</v>
      </c>
      <c r="N90" s="52"/>
      <c r="O90" s="32">
        <f t="shared" si="42"/>
        <v>0.35771884457989478</v>
      </c>
      <c r="P90" s="34">
        <f>(P89/O89)*(1+C$7)*O90</f>
        <v>0.51822423047243771</v>
      </c>
      <c r="Q90" s="129">
        <f t="shared" si="43"/>
        <v>-0.16050538589254293</v>
      </c>
      <c r="R90" s="34">
        <f>Q90*D$7</f>
        <v>-0.16050538589254293</v>
      </c>
      <c r="S90" s="34">
        <f t="shared" si="44"/>
        <v>0.19721345868735185</v>
      </c>
      <c r="T90" s="34">
        <f>S90*G$7</f>
        <v>1.9721345868735186E-2</v>
      </c>
      <c r="U90" s="41">
        <f t="shared" si="45"/>
        <v>-0.50382230204544154</v>
      </c>
      <c r="V90" s="60"/>
      <c r="W90" s="42">
        <f>(R90-T90)*F$7</f>
        <v>-4.5056682940319531E-2</v>
      </c>
      <c r="X90" s="43">
        <f t="shared" si="46"/>
        <v>0.25</v>
      </c>
      <c r="Y90" s="66"/>
      <c r="Z90" s="61"/>
      <c r="AA90" s="44">
        <f>B90/B89-1</f>
        <v>-9.587303623608201E-2</v>
      </c>
      <c r="AB90" s="44">
        <f>F90/F89-1</f>
        <v>-9.3758135348823712E-2</v>
      </c>
      <c r="AC90" s="44">
        <f>D90/D89-1</f>
        <v>-0.1275241277021083</v>
      </c>
      <c r="AD90" s="44">
        <f t="shared" si="47"/>
        <v>-0.11395557551136026</v>
      </c>
      <c r="AE90" s="44">
        <f t="shared" si="48"/>
        <v>-9.3758135348823712E-2</v>
      </c>
      <c r="AF90" s="44">
        <f t="shared" si="49"/>
        <v>-0.12272829258550522</v>
      </c>
      <c r="AG90" s="44">
        <f t="shared" si="50"/>
        <v>-0.14497364514806599</v>
      </c>
      <c r="AH90" s="4">
        <f>G90/G89-1</f>
        <v>-2.0000000000000018E-2</v>
      </c>
      <c r="AI90" s="84">
        <f t="shared" si="51"/>
        <v>-9.3758135348823712E-2</v>
      </c>
      <c r="AJ90" s="15"/>
    </row>
    <row r="91" spans="1:36" s="14" customFormat="1" x14ac:dyDescent="0.3">
      <c r="A91" s="19">
        <f t="shared" si="35"/>
        <v>80</v>
      </c>
      <c r="B91" s="34">
        <f>P91/G90</f>
        <v>2.2569015572027871</v>
      </c>
      <c r="C91" s="131">
        <f t="shared" si="38"/>
        <v>-0.28963669526513636</v>
      </c>
      <c r="D91" s="34">
        <f t="shared" si="39"/>
        <v>0.84492718652883569</v>
      </c>
      <c r="E91" s="52"/>
      <c r="F91" s="34">
        <f t="shared" si="40"/>
        <v>-0.28963669526513636</v>
      </c>
      <c r="G91" s="37">
        <f t="shared" si="41"/>
        <v>0.19864885008204067</v>
      </c>
      <c r="H91" s="53"/>
      <c r="I91" s="36">
        <f>B91/D91</f>
        <v>2.6711195866174955</v>
      </c>
      <c r="J91" s="34">
        <f>C91/D91</f>
        <v>-0.34279485840079738</v>
      </c>
      <c r="K91" s="34">
        <f t="shared" si="36"/>
        <v>2.3971736977452127</v>
      </c>
      <c r="L91" s="34">
        <f t="shared" si="37"/>
        <v>2.6685879792328948</v>
      </c>
      <c r="M91" s="37">
        <f>P91/F91</f>
        <v>-1.5794977527048539</v>
      </c>
      <c r="N91" s="52"/>
      <c r="O91" s="32">
        <f t="shared" si="42"/>
        <v>0.31266216163957528</v>
      </c>
      <c r="P91" s="34">
        <f>(P90/O90)*(1+C$7)*O91</f>
        <v>0.45748050927214345</v>
      </c>
      <c r="Q91" s="129">
        <f t="shared" si="43"/>
        <v>-0.14481834763256818</v>
      </c>
      <c r="R91" s="34">
        <f>Q91*D$7</f>
        <v>-0.14481834763256818</v>
      </c>
      <c r="S91" s="34">
        <f t="shared" si="44"/>
        <v>0.1678438140070071</v>
      </c>
      <c r="T91" s="34">
        <f>S91*G$7</f>
        <v>1.678438140070071E-2</v>
      </c>
      <c r="U91" s="41">
        <f t="shared" si="45"/>
        <v>-0.51686052506589586</v>
      </c>
      <c r="V91" s="60"/>
      <c r="W91" s="42">
        <f>(R91-T91)*F$7</f>
        <v>-4.0400682258317222E-2</v>
      </c>
      <c r="X91" s="43">
        <f t="shared" si="46"/>
        <v>0.25</v>
      </c>
      <c r="Y91" s="66"/>
      <c r="Z91" s="61"/>
      <c r="AA91" s="44">
        <f>B91/B90-1</f>
        <v>-9.9199113537218331E-2</v>
      </c>
      <c r="AB91" s="44">
        <f>F91/F90-1</f>
        <v>-9.7735276437870389E-2</v>
      </c>
      <c r="AC91" s="44">
        <f>D91/D90-1</f>
        <v>-0.13155420980749721</v>
      </c>
      <c r="AD91" s="44">
        <f t="shared" si="47"/>
        <v>-0.11721513126647398</v>
      </c>
      <c r="AE91" s="44">
        <f t="shared" si="48"/>
        <v>-9.7735276437870389E-2</v>
      </c>
      <c r="AF91" s="44">
        <f t="shared" si="49"/>
        <v>-0.12595557551136027</v>
      </c>
      <c r="AG91" s="44">
        <f t="shared" si="50"/>
        <v>-0.14892312561134735</v>
      </c>
      <c r="AH91" s="4">
        <f>G91/G90-1</f>
        <v>-2.0000000000000018E-2</v>
      </c>
      <c r="AI91" s="84">
        <f t="shared" si="51"/>
        <v>-9.7735276437870389E-2</v>
      </c>
      <c r="AJ91" s="15"/>
    </row>
    <row r="92" spans="1:36" s="14" customFormat="1" x14ac:dyDescent="0.3">
      <c r="A92" s="19">
        <f t="shared" si="35"/>
        <v>81</v>
      </c>
      <c r="B92" s="34">
        <f>P92/G91</f>
        <v>2.0254372280567883</v>
      </c>
      <c r="C92" s="131">
        <f t="shared" si="38"/>
        <v>-0.26017859377115782</v>
      </c>
      <c r="D92" s="34">
        <f t="shared" si="39"/>
        <v>0.73030201558137087</v>
      </c>
      <c r="E92" s="52"/>
      <c r="F92" s="34">
        <f t="shared" si="40"/>
        <v>-0.26017859377115782</v>
      </c>
      <c r="G92" s="37">
        <f t="shared" si="41"/>
        <v>0.19467587308039985</v>
      </c>
      <c r="H92" s="53"/>
      <c r="I92" s="36">
        <f>B92/D92</f>
        <v>2.7734241243253317</v>
      </c>
      <c r="J92" s="34">
        <f>C92/D92</f>
        <v>-0.35626164000661792</v>
      </c>
      <c r="K92" s="34">
        <f t="shared" si="36"/>
        <v>2.4795760025237454</v>
      </c>
      <c r="L92" s="34">
        <f t="shared" si="37"/>
        <v>2.7725724821782993</v>
      </c>
      <c r="M92" s="37">
        <f>P92/F92</f>
        <v>-1.5464407368606499</v>
      </c>
      <c r="N92" s="52"/>
      <c r="O92" s="32">
        <f t="shared" si="42"/>
        <v>0.27226147938125805</v>
      </c>
      <c r="P92" s="34">
        <f>(P91/O91)*(1+C$7)*O92</f>
        <v>0.40235077626683696</v>
      </c>
      <c r="Q92" s="129">
        <f t="shared" si="43"/>
        <v>-0.13008929688557891</v>
      </c>
      <c r="R92" s="34">
        <f>Q92*D$7</f>
        <v>-0.13008929688557891</v>
      </c>
      <c r="S92" s="34">
        <f t="shared" si="44"/>
        <v>0.14217218249567914</v>
      </c>
      <c r="T92" s="34">
        <f>S92*G$7</f>
        <v>1.4217218249567915E-2</v>
      </c>
      <c r="U92" s="41">
        <f t="shared" si="45"/>
        <v>-0.53002913031655485</v>
      </c>
      <c r="V92" s="60"/>
      <c r="W92" s="42">
        <f>(R92-T92)*F$7</f>
        <v>-3.6076628783786709E-2</v>
      </c>
      <c r="X92" s="43">
        <f t="shared" si="46"/>
        <v>0.25</v>
      </c>
      <c r="Y92" s="66"/>
      <c r="Z92" s="61"/>
      <c r="AA92" s="44">
        <f>B92/B91-1</f>
        <v>-0.10255845161136612</v>
      </c>
      <c r="AB92" s="44">
        <f>F92/F91-1</f>
        <v>-0.1017070764013942</v>
      </c>
      <c r="AC92" s="44">
        <f>D92/D91-1</f>
        <v>-0.13566277991168996</v>
      </c>
      <c r="AD92" s="44">
        <f t="shared" si="47"/>
        <v>-0.12050728257913879</v>
      </c>
      <c r="AE92" s="44">
        <f t="shared" si="48"/>
        <v>-0.1017070764013942</v>
      </c>
      <c r="AF92" s="44">
        <f t="shared" si="49"/>
        <v>-0.12921513126647399</v>
      </c>
      <c r="AG92" s="44">
        <f t="shared" si="50"/>
        <v>-0.15294952431345621</v>
      </c>
      <c r="AH92" s="4">
        <f>G92/G91-1</f>
        <v>-2.0000000000000018E-2</v>
      </c>
      <c r="AI92" s="84">
        <f t="shared" si="51"/>
        <v>-0.1017070764013942</v>
      </c>
      <c r="AJ92" s="15"/>
    </row>
    <row r="93" spans="1:36" s="14" customFormat="1" x14ac:dyDescent="0.3">
      <c r="A93" s="19">
        <f t="shared" si="35"/>
        <v>82</v>
      </c>
      <c r="B93" s="34">
        <f>P93/G92</f>
        <v>1.8108393524302895</v>
      </c>
      <c r="C93" s="131">
        <f t="shared" si="38"/>
        <v>-0.2326837626904823</v>
      </c>
      <c r="D93" s="34">
        <f t="shared" si="39"/>
        <v>0.62816589544418955</v>
      </c>
      <c r="E93" s="52"/>
      <c r="F93" s="34">
        <f t="shared" si="40"/>
        <v>-0.2326837626904823</v>
      </c>
      <c r="G93" s="37">
        <f t="shared" si="41"/>
        <v>0.19078235561879187</v>
      </c>
      <c r="H93" s="53"/>
      <c r="I93" s="36">
        <f>B93/D93</f>
        <v>2.8827406351785561</v>
      </c>
      <c r="J93" s="34">
        <f>C93/D93</f>
        <v>-0.37041769439894001</v>
      </c>
      <c r="K93" s="34">
        <f t="shared" si="36"/>
        <v>0</v>
      </c>
      <c r="L93" s="34">
        <f t="shared" si="37"/>
        <v>0</v>
      </c>
      <c r="M93" s="37">
        <f>P93/F93</f>
        <v>-1.5150465501610708</v>
      </c>
      <c r="N93" s="52"/>
      <c r="O93" s="32">
        <f t="shared" si="42"/>
        <v>0.23618485059747135</v>
      </c>
      <c r="P93" s="34">
        <f>(P92/O92)*(1+C$7)*O93</f>
        <v>0.3525267319427125</v>
      </c>
      <c r="Q93" s="129">
        <f t="shared" si="43"/>
        <v>-0.11634188134524115</v>
      </c>
      <c r="R93" s="34">
        <f>Q93*D$7</f>
        <v>-0.11634188134524115</v>
      </c>
      <c r="S93" s="34">
        <f t="shared" si="44"/>
        <v>0.1198429692522302</v>
      </c>
      <c r="T93" s="34">
        <f>S93*G$7</f>
        <v>1.1984296925223022E-2</v>
      </c>
      <c r="U93" s="41">
        <f t="shared" si="45"/>
        <v>-0.54332942161972031</v>
      </c>
      <c r="V93" s="60"/>
      <c r="W93" s="42">
        <f>(R93-T93)*F$7</f>
        <v>-3.2081544567616041E-2</v>
      </c>
      <c r="X93" s="43">
        <f t="shared" si="46"/>
        <v>0.25</v>
      </c>
      <c r="Y93" s="66"/>
      <c r="Z93" s="61"/>
      <c r="AA93" s="44">
        <f>B93/B92-1</f>
        <v>-0.10595138306625518</v>
      </c>
      <c r="AB93" s="44">
        <f>F93/F92-1</f>
        <v>-0.10567676103614743</v>
      </c>
      <c r="AC93" s="44">
        <f>D93/D92-1</f>
        <v>-0.1398546326835397</v>
      </c>
      <c r="AD93" s="44">
        <f t="shared" si="47"/>
        <v>-0.12383235540493009</v>
      </c>
      <c r="AE93" s="44">
        <f t="shared" si="48"/>
        <v>-0.10567676103614743</v>
      </c>
      <c r="AF93" s="44">
        <f t="shared" si="49"/>
        <v>-0.13250728257913869</v>
      </c>
      <c r="AG93" s="44">
        <f t="shared" si="50"/>
        <v>-0.15705754002986883</v>
      </c>
      <c r="AH93" s="4">
        <f>G93/G92-1</f>
        <v>-1.9999999999999907E-2</v>
      </c>
      <c r="AI93" s="84">
        <f t="shared" si="51"/>
        <v>-0.10567676103614743</v>
      </c>
      <c r="AJ93" s="15"/>
    </row>
    <row r="94" spans="1:36" s="14" customFormat="1" x14ac:dyDescent="0.3">
      <c r="A94" s="7"/>
      <c r="B94" s="126"/>
      <c r="C94" s="131"/>
      <c r="D94" s="126"/>
      <c r="E94" s="126"/>
      <c r="F94" s="126"/>
      <c r="G94" s="37"/>
      <c r="H94" s="38"/>
      <c r="I94" s="136"/>
      <c r="J94" s="126"/>
      <c r="K94" s="126"/>
      <c r="L94" s="126"/>
      <c r="M94" s="126"/>
      <c r="N94" s="126"/>
      <c r="O94" s="32"/>
      <c r="P94" s="126"/>
      <c r="Q94" s="32"/>
      <c r="R94" s="126"/>
      <c r="S94" s="126"/>
      <c r="T94" s="126"/>
      <c r="U94" s="137"/>
      <c r="V94" s="137"/>
      <c r="W94" s="138"/>
      <c r="X94" s="139"/>
      <c r="Y94" s="140"/>
      <c r="Z94" s="4"/>
      <c r="AA94" s="4"/>
      <c r="AB94" s="4"/>
      <c r="AC94" s="4"/>
      <c r="AD94" s="4"/>
      <c r="AE94" s="4"/>
      <c r="AF94" s="4"/>
      <c r="AG94" s="4"/>
      <c r="AH94" s="4"/>
      <c r="AI94" s="15"/>
      <c r="AJ94" s="15"/>
    </row>
    <row r="95" spans="1:36" s="14" customFormat="1" x14ac:dyDescent="0.3">
      <c r="A95" s="7"/>
      <c r="B95" s="126"/>
      <c r="C95" s="131"/>
      <c r="D95" s="126"/>
      <c r="E95" s="126"/>
      <c r="F95" s="126"/>
      <c r="G95" s="37"/>
      <c r="H95" s="38"/>
      <c r="I95" s="136"/>
      <c r="J95" s="126"/>
      <c r="K95" s="126"/>
      <c r="L95" s="126"/>
      <c r="M95" s="126"/>
      <c r="N95" s="126"/>
      <c r="O95" s="32"/>
      <c r="P95" s="126"/>
      <c r="Q95" s="32"/>
      <c r="R95" s="126"/>
      <c r="S95" s="126"/>
      <c r="T95" s="126"/>
      <c r="U95" s="137"/>
      <c r="V95" s="137"/>
      <c r="W95" s="138"/>
      <c r="X95" s="139"/>
      <c r="Y95" s="140"/>
      <c r="Z95" s="4"/>
      <c r="AA95" s="4"/>
      <c r="AB95" s="4"/>
      <c r="AC95" s="4"/>
      <c r="AD95" s="4"/>
      <c r="AE95" s="4"/>
      <c r="AF95" s="4"/>
      <c r="AG95" s="4"/>
      <c r="AH95" s="4"/>
      <c r="AI95" s="15"/>
      <c r="AJ95" s="15"/>
    </row>
    <row r="96" spans="1:36" s="14" customFormat="1" x14ac:dyDescent="0.3">
      <c r="A96" s="7"/>
      <c r="B96" s="126"/>
      <c r="C96" s="131"/>
      <c r="D96" s="126"/>
      <c r="E96" s="126"/>
      <c r="F96" s="126"/>
      <c r="G96" s="37"/>
      <c r="H96" s="38"/>
      <c r="I96" s="136"/>
      <c r="J96" s="126"/>
      <c r="K96" s="126"/>
      <c r="L96" s="126"/>
      <c r="M96" s="126"/>
      <c r="N96" s="126"/>
      <c r="O96" s="32"/>
      <c r="P96" s="126"/>
      <c r="Q96" s="32"/>
      <c r="R96" s="126"/>
      <c r="S96" s="126"/>
      <c r="T96" s="126"/>
      <c r="U96" s="137"/>
      <c r="V96" s="137"/>
      <c r="W96" s="138"/>
      <c r="X96" s="139"/>
      <c r="Y96" s="140"/>
      <c r="Z96" s="4"/>
      <c r="AA96" s="4"/>
      <c r="AB96" s="4"/>
      <c r="AC96" s="4"/>
      <c r="AD96" s="4"/>
      <c r="AE96" s="4"/>
      <c r="AF96" s="4"/>
      <c r="AG96" s="4"/>
      <c r="AH96" s="4"/>
      <c r="AI96" s="15"/>
      <c r="AJ96" s="15"/>
    </row>
    <row r="97" spans="1:36" s="14" customFormat="1" x14ac:dyDescent="0.3">
      <c r="A97" s="7"/>
      <c r="B97" s="126"/>
      <c r="C97" s="131"/>
      <c r="D97" s="126"/>
      <c r="E97" s="126"/>
      <c r="F97" s="126"/>
      <c r="G97" s="37"/>
      <c r="H97" s="38"/>
      <c r="I97" s="136"/>
      <c r="J97" s="126"/>
      <c r="K97" s="126"/>
      <c r="L97" s="126"/>
      <c r="M97" s="126"/>
      <c r="N97" s="126"/>
      <c r="O97" s="32"/>
      <c r="P97" s="126"/>
      <c r="Q97" s="32"/>
      <c r="R97" s="126"/>
      <c r="S97" s="126"/>
      <c r="T97" s="126"/>
      <c r="U97" s="137"/>
      <c r="V97" s="137"/>
      <c r="W97" s="138"/>
      <c r="X97" s="139"/>
      <c r="Y97" s="140"/>
      <c r="Z97" s="4"/>
      <c r="AA97" s="4"/>
      <c r="AB97" s="4"/>
      <c r="AC97" s="4"/>
      <c r="AD97" s="4"/>
      <c r="AE97" s="4"/>
      <c r="AF97" s="4"/>
      <c r="AG97" s="4"/>
      <c r="AH97" s="4"/>
      <c r="AI97" s="15"/>
      <c r="AJ97" s="15"/>
    </row>
    <row r="98" spans="1:36" s="14" customFormat="1" x14ac:dyDescent="0.3">
      <c r="A98" s="7"/>
      <c r="B98" s="126"/>
      <c r="C98" s="131"/>
      <c r="D98" s="126"/>
      <c r="E98" s="126"/>
      <c r="F98" s="126"/>
      <c r="G98" s="37"/>
      <c r="H98" s="38"/>
      <c r="I98" s="136"/>
      <c r="J98" s="126"/>
      <c r="K98" s="126"/>
      <c r="L98" s="126"/>
      <c r="M98" s="126"/>
      <c r="N98" s="126"/>
      <c r="O98" s="32"/>
      <c r="P98" s="126"/>
      <c r="Q98" s="32"/>
      <c r="R98" s="126"/>
      <c r="S98" s="126"/>
      <c r="T98" s="126"/>
      <c r="U98" s="137"/>
      <c r="V98" s="137"/>
      <c r="W98" s="138"/>
      <c r="X98" s="139"/>
      <c r="Y98" s="140"/>
      <c r="Z98" s="4"/>
      <c r="AA98" s="4"/>
      <c r="AB98" s="4"/>
      <c r="AC98" s="4"/>
      <c r="AD98" s="4"/>
      <c r="AE98" s="4"/>
      <c r="AF98" s="4"/>
      <c r="AG98" s="4"/>
      <c r="AH98" s="4"/>
      <c r="AI98" s="15"/>
      <c r="AJ98" s="15"/>
    </row>
    <row r="99" spans="1:36" s="14" customFormat="1" x14ac:dyDescent="0.3">
      <c r="A99" s="7"/>
      <c r="B99" s="126"/>
      <c r="C99" s="131"/>
      <c r="D99" s="126"/>
      <c r="E99" s="126"/>
      <c r="F99" s="126"/>
      <c r="G99" s="37"/>
      <c r="H99" s="38"/>
      <c r="I99" s="136"/>
      <c r="J99" s="126"/>
      <c r="K99" s="126"/>
      <c r="L99" s="126"/>
      <c r="M99" s="126"/>
      <c r="N99" s="126"/>
      <c r="O99" s="32"/>
      <c r="P99" s="126"/>
      <c r="Q99" s="32"/>
      <c r="R99" s="126"/>
      <c r="S99" s="126"/>
      <c r="T99" s="126"/>
      <c r="U99" s="137"/>
      <c r="V99" s="137"/>
      <c r="W99" s="138"/>
      <c r="X99" s="139"/>
      <c r="Y99" s="140"/>
      <c r="Z99" s="4"/>
      <c r="AA99" s="4"/>
      <c r="AB99" s="4"/>
      <c r="AC99" s="4"/>
      <c r="AD99" s="4"/>
      <c r="AE99" s="4"/>
      <c r="AF99" s="4"/>
      <c r="AG99" s="4"/>
      <c r="AH99" s="4"/>
      <c r="AI99" s="15"/>
      <c r="AJ99" s="15"/>
    </row>
    <row r="100" spans="1:36" s="14" customFormat="1" x14ac:dyDescent="0.3">
      <c r="A100" s="7"/>
      <c r="B100" s="126"/>
      <c r="C100" s="131"/>
      <c r="D100" s="126"/>
      <c r="E100" s="126"/>
      <c r="F100" s="126"/>
      <c r="G100" s="37"/>
      <c r="H100" s="38"/>
      <c r="I100" s="136"/>
      <c r="J100" s="126"/>
      <c r="K100" s="126"/>
      <c r="L100" s="126"/>
      <c r="M100" s="126"/>
      <c r="N100" s="126"/>
      <c r="O100" s="32"/>
      <c r="P100" s="126"/>
      <c r="Q100" s="32"/>
      <c r="R100" s="126"/>
      <c r="S100" s="126"/>
      <c r="T100" s="126"/>
      <c r="U100" s="137"/>
      <c r="V100" s="137"/>
      <c r="W100" s="138"/>
      <c r="X100" s="139"/>
      <c r="Y100" s="140"/>
      <c r="Z100" s="4"/>
      <c r="AA100" s="4"/>
      <c r="AB100" s="4"/>
      <c r="AC100" s="4"/>
      <c r="AD100" s="4"/>
      <c r="AE100" s="4"/>
      <c r="AF100" s="4"/>
      <c r="AG100" s="4"/>
      <c r="AH100" s="4"/>
      <c r="AI100" s="15"/>
      <c r="AJ100" s="15"/>
    </row>
    <row r="101" spans="1:36" s="14" customFormat="1" x14ac:dyDescent="0.3">
      <c r="A101" s="7"/>
      <c r="B101" s="126"/>
      <c r="C101" s="131"/>
      <c r="D101" s="126"/>
      <c r="E101" s="126"/>
      <c r="F101" s="126"/>
      <c r="G101" s="37"/>
      <c r="H101" s="38"/>
      <c r="I101" s="136"/>
      <c r="J101" s="126"/>
      <c r="K101" s="126"/>
      <c r="L101" s="126"/>
      <c r="M101" s="126"/>
      <c r="N101" s="126"/>
      <c r="O101" s="32"/>
      <c r="P101" s="126"/>
      <c r="Q101" s="32"/>
      <c r="R101" s="126"/>
      <c r="S101" s="126"/>
      <c r="T101" s="126"/>
      <c r="U101" s="137"/>
      <c r="V101" s="137"/>
      <c r="W101" s="138"/>
      <c r="X101" s="139"/>
      <c r="Y101" s="140"/>
      <c r="Z101" s="4"/>
      <c r="AA101" s="4"/>
      <c r="AB101" s="4"/>
      <c r="AC101" s="4"/>
      <c r="AD101" s="4"/>
      <c r="AE101" s="4"/>
      <c r="AF101" s="4"/>
      <c r="AG101" s="4"/>
      <c r="AH101" s="4"/>
      <c r="AI101" s="15"/>
      <c r="AJ101" s="15"/>
    </row>
    <row r="102" spans="1:36" s="14" customFormat="1" x14ac:dyDescent="0.3">
      <c r="A102" s="7"/>
      <c r="B102" s="126"/>
      <c r="C102" s="131"/>
      <c r="D102" s="126"/>
      <c r="E102" s="126"/>
      <c r="F102" s="126"/>
      <c r="G102" s="37"/>
      <c r="H102" s="38"/>
      <c r="I102" s="136"/>
      <c r="J102" s="126"/>
      <c r="K102" s="126"/>
      <c r="L102" s="126"/>
      <c r="M102" s="126"/>
      <c r="N102" s="126"/>
      <c r="O102" s="32"/>
      <c r="P102" s="126"/>
      <c r="Q102" s="32"/>
      <c r="R102" s="126"/>
      <c r="S102" s="126"/>
      <c r="T102" s="126"/>
      <c r="U102" s="137"/>
      <c r="V102" s="137"/>
      <c r="W102" s="138"/>
      <c r="X102" s="139"/>
      <c r="Y102" s="140"/>
      <c r="Z102" s="4"/>
      <c r="AA102" s="4"/>
      <c r="AB102" s="4"/>
      <c r="AC102" s="4"/>
      <c r="AD102" s="4"/>
      <c r="AE102" s="4"/>
      <c r="AF102" s="4"/>
      <c r="AG102" s="4"/>
      <c r="AH102" s="4"/>
      <c r="AI102" s="15"/>
      <c r="AJ102" s="15"/>
    </row>
    <row r="103" spans="1:36" s="14" customFormat="1" x14ac:dyDescent="0.3">
      <c r="A103" s="7"/>
      <c r="B103" s="126"/>
      <c r="C103" s="131"/>
      <c r="D103" s="126"/>
      <c r="E103" s="126"/>
      <c r="F103" s="126"/>
      <c r="G103" s="37"/>
      <c r="H103" s="38"/>
      <c r="I103" s="136"/>
      <c r="J103" s="126"/>
      <c r="K103" s="126"/>
      <c r="L103" s="126"/>
      <c r="M103" s="126"/>
      <c r="N103" s="126"/>
      <c r="O103" s="32"/>
      <c r="P103" s="126"/>
      <c r="Q103" s="32"/>
      <c r="R103" s="126"/>
      <c r="S103" s="126"/>
      <c r="T103" s="126"/>
      <c r="U103" s="137"/>
      <c r="V103" s="137"/>
      <c r="W103" s="138"/>
      <c r="X103" s="139"/>
      <c r="Y103" s="140"/>
      <c r="Z103" s="4"/>
      <c r="AA103" s="4"/>
      <c r="AB103" s="4"/>
      <c r="AC103" s="4"/>
      <c r="AD103" s="4"/>
      <c r="AE103" s="4"/>
      <c r="AF103" s="4"/>
      <c r="AG103" s="4"/>
      <c r="AH103" s="4"/>
      <c r="AI103" s="15"/>
      <c r="AJ103" s="15"/>
    </row>
    <row r="104" spans="1:36" s="14" customFormat="1" x14ac:dyDescent="0.3">
      <c r="A104" s="7"/>
      <c r="B104" s="126"/>
      <c r="C104" s="131"/>
      <c r="D104" s="126"/>
      <c r="E104" s="126"/>
      <c r="F104" s="126"/>
      <c r="G104" s="37"/>
      <c r="H104" s="38"/>
      <c r="I104" s="136"/>
      <c r="J104" s="126"/>
      <c r="K104" s="126"/>
      <c r="L104" s="126"/>
      <c r="M104" s="126"/>
      <c r="N104" s="126"/>
      <c r="O104" s="32"/>
      <c r="P104" s="126"/>
      <c r="Q104" s="32"/>
      <c r="R104" s="126"/>
      <c r="S104" s="126"/>
      <c r="T104" s="126"/>
      <c r="U104" s="137"/>
      <c r="V104" s="137"/>
      <c r="W104" s="138"/>
      <c r="X104" s="139"/>
      <c r="Y104" s="140"/>
      <c r="Z104" s="4"/>
      <c r="AA104" s="4"/>
      <c r="AB104" s="4"/>
      <c r="AC104" s="4"/>
      <c r="AD104" s="4"/>
      <c r="AE104" s="4"/>
      <c r="AF104" s="4"/>
      <c r="AG104" s="4"/>
      <c r="AH104" s="4"/>
      <c r="AI104" s="15"/>
      <c r="AJ104" s="15"/>
    </row>
    <row r="105" spans="1:36" s="14" customFormat="1" x14ac:dyDescent="0.3">
      <c r="A105" s="7"/>
      <c r="B105" s="126"/>
      <c r="C105" s="131"/>
      <c r="D105" s="126"/>
      <c r="E105" s="126"/>
      <c r="F105" s="126"/>
      <c r="G105" s="37"/>
      <c r="H105" s="38"/>
      <c r="I105" s="136"/>
      <c r="J105" s="126"/>
      <c r="K105" s="126"/>
      <c r="L105" s="126"/>
      <c r="M105" s="126"/>
      <c r="N105" s="126"/>
      <c r="O105" s="32"/>
      <c r="P105" s="126"/>
      <c r="Q105" s="32"/>
      <c r="R105" s="126"/>
      <c r="S105" s="126"/>
      <c r="T105" s="126"/>
      <c r="U105" s="137"/>
      <c r="V105" s="137"/>
      <c r="W105" s="138"/>
      <c r="X105" s="139"/>
      <c r="Y105" s="140"/>
      <c r="Z105" s="4"/>
      <c r="AA105" s="4"/>
      <c r="AB105" s="4"/>
      <c r="AC105" s="4"/>
      <c r="AD105" s="4"/>
      <c r="AE105" s="4"/>
      <c r="AF105" s="4"/>
      <c r="AG105" s="4"/>
      <c r="AH105" s="4"/>
      <c r="AI105" s="15"/>
      <c r="AJ105" s="15"/>
    </row>
    <row r="106" spans="1:36" s="14" customFormat="1" x14ac:dyDescent="0.3">
      <c r="A106" s="7"/>
      <c r="B106" s="126"/>
      <c r="C106" s="131"/>
      <c r="D106" s="126"/>
      <c r="E106" s="126"/>
      <c r="F106" s="126"/>
      <c r="G106" s="37"/>
      <c r="H106" s="38"/>
      <c r="I106" s="136"/>
      <c r="J106" s="126"/>
      <c r="K106" s="126"/>
      <c r="L106" s="126"/>
      <c r="M106" s="126"/>
      <c r="N106" s="126"/>
      <c r="O106" s="32"/>
      <c r="P106" s="126"/>
      <c r="Q106" s="32"/>
      <c r="R106" s="126"/>
      <c r="S106" s="126"/>
      <c r="T106" s="126"/>
      <c r="U106" s="137"/>
      <c r="V106" s="137"/>
      <c r="W106" s="138"/>
      <c r="X106" s="139"/>
      <c r="Y106" s="140"/>
      <c r="Z106" s="4"/>
      <c r="AA106" s="4"/>
      <c r="AB106" s="4"/>
      <c r="AC106" s="4"/>
      <c r="AD106" s="4"/>
      <c r="AE106" s="4"/>
      <c r="AF106" s="4"/>
      <c r="AG106" s="4"/>
      <c r="AH106" s="4"/>
      <c r="AI106" s="15"/>
      <c r="AJ106" s="15"/>
    </row>
    <row r="107" spans="1:36" s="14" customFormat="1" x14ac:dyDescent="0.3">
      <c r="A107" s="7"/>
      <c r="B107" s="126"/>
      <c r="C107" s="131"/>
      <c r="D107" s="126"/>
      <c r="E107" s="126"/>
      <c r="F107" s="126"/>
      <c r="G107" s="37"/>
      <c r="H107" s="38"/>
      <c r="I107" s="136"/>
      <c r="J107" s="126"/>
      <c r="K107" s="126"/>
      <c r="L107" s="126"/>
      <c r="M107" s="126"/>
      <c r="N107" s="126"/>
      <c r="O107" s="32"/>
      <c r="P107" s="126"/>
      <c r="Q107" s="32"/>
      <c r="R107" s="126"/>
      <c r="S107" s="126"/>
      <c r="T107" s="126"/>
      <c r="U107" s="137"/>
      <c r="V107" s="137"/>
      <c r="W107" s="138"/>
      <c r="X107" s="139"/>
      <c r="Y107" s="140"/>
      <c r="Z107" s="4"/>
      <c r="AA107" s="4"/>
      <c r="AB107" s="4"/>
      <c r="AC107" s="4"/>
      <c r="AD107" s="4"/>
      <c r="AE107" s="4"/>
      <c r="AF107" s="4"/>
      <c r="AG107" s="4"/>
      <c r="AH107" s="4"/>
      <c r="AI107" s="15"/>
      <c r="AJ107" s="15"/>
    </row>
    <row r="108" spans="1:36" s="14" customFormat="1" x14ac:dyDescent="0.3">
      <c r="A108" s="7"/>
      <c r="B108" s="126"/>
      <c r="C108" s="131"/>
      <c r="D108" s="126"/>
      <c r="E108" s="126"/>
      <c r="F108" s="126"/>
      <c r="G108" s="37"/>
      <c r="H108" s="38"/>
      <c r="I108" s="136"/>
      <c r="J108" s="126"/>
      <c r="K108" s="126"/>
      <c r="L108" s="126"/>
      <c r="M108" s="126"/>
      <c r="N108" s="126"/>
      <c r="O108" s="32"/>
      <c r="P108" s="126"/>
      <c r="Q108" s="32"/>
      <c r="R108" s="126"/>
      <c r="S108" s="126"/>
      <c r="T108" s="126"/>
      <c r="U108" s="137"/>
      <c r="V108" s="137"/>
      <c r="W108" s="138"/>
      <c r="X108" s="139"/>
      <c r="Y108" s="140"/>
      <c r="Z108" s="4"/>
      <c r="AA108" s="4"/>
      <c r="AB108" s="4"/>
      <c r="AC108" s="4"/>
      <c r="AD108" s="4"/>
      <c r="AE108" s="4"/>
      <c r="AF108" s="4"/>
      <c r="AG108" s="4"/>
      <c r="AH108" s="4"/>
      <c r="AI108" s="15"/>
      <c r="AJ108" s="15"/>
    </row>
    <row r="109" spans="1:36" s="14" customFormat="1" x14ac:dyDescent="0.3">
      <c r="A109" s="7"/>
      <c r="B109" s="126"/>
      <c r="C109" s="131"/>
      <c r="D109" s="126"/>
      <c r="E109" s="126"/>
      <c r="F109" s="126"/>
      <c r="G109" s="37"/>
      <c r="H109" s="38"/>
      <c r="I109" s="136"/>
      <c r="J109" s="126"/>
      <c r="K109" s="126"/>
      <c r="L109" s="126"/>
      <c r="M109" s="126"/>
      <c r="N109" s="126"/>
      <c r="O109" s="32"/>
      <c r="P109" s="126"/>
      <c r="Q109" s="32"/>
      <c r="R109" s="126"/>
      <c r="S109" s="126"/>
      <c r="T109" s="126"/>
      <c r="U109" s="137"/>
      <c r="V109" s="137"/>
      <c r="W109" s="138"/>
      <c r="X109" s="139"/>
      <c r="Y109" s="140"/>
      <c r="Z109" s="4"/>
      <c r="AA109" s="4"/>
      <c r="AB109" s="4"/>
      <c r="AC109" s="4"/>
      <c r="AD109" s="4"/>
      <c r="AE109" s="4"/>
      <c r="AF109" s="4"/>
      <c r="AG109" s="4"/>
      <c r="AH109" s="4"/>
      <c r="AI109" s="15"/>
      <c r="AJ109" s="15"/>
    </row>
    <row r="110" spans="1:36" s="14" customFormat="1" x14ac:dyDescent="0.3">
      <c r="A110" s="7"/>
      <c r="B110" s="126"/>
      <c r="C110" s="131"/>
      <c r="D110" s="126"/>
      <c r="E110" s="126"/>
      <c r="F110" s="126"/>
      <c r="G110" s="37"/>
      <c r="H110" s="38"/>
      <c r="I110" s="136"/>
      <c r="J110" s="126"/>
      <c r="K110" s="126"/>
      <c r="L110" s="126"/>
      <c r="M110" s="126"/>
      <c r="N110" s="126"/>
      <c r="O110" s="32"/>
      <c r="P110" s="126"/>
      <c r="Q110" s="32"/>
      <c r="R110" s="126"/>
      <c r="S110" s="126"/>
      <c r="T110" s="126"/>
      <c r="U110" s="137"/>
      <c r="V110" s="137"/>
      <c r="W110" s="138"/>
      <c r="X110" s="139"/>
      <c r="Y110" s="140"/>
      <c r="Z110" s="4"/>
      <c r="AA110" s="4"/>
      <c r="AB110" s="4"/>
      <c r="AC110" s="4"/>
      <c r="AD110" s="4"/>
      <c r="AE110" s="4"/>
      <c r="AF110" s="4"/>
      <c r="AG110" s="4"/>
      <c r="AH110" s="4"/>
      <c r="AI110" s="15"/>
      <c r="AJ110" s="15"/>
    </row>
    <row r="111" spans="1:36" s="14" customFormat="1" x14ac:dyDescent="0.3">
      <c r="A111" s="7"/>
      <c r="B111" s="126"/>
      <c r="C111" s="131"/>
      <c r="D111" s="126"/>
      <c r="E111" s="126"/>
      <c r="F111" s="126"/>
      <c r="G111" s="37"/>
      <c r="H111" s="38"/>
      <c r="I111" s="136"/>
      <c r="J111" s="126"/>
      <c r="K111" s="126"/>
      <c r="L111" s="126"/>
      <c r="M111" s="126"/>
      <c r="N111" s="126"/>
      <c r="O111" s="32"/>
      <c r="P111" s="126"/>
      <c r="Q111" s="32"/>
      <c r="R111" s="126"/>
      <c r="S111" s="126"/>
      <c r="T111" s="126"/>
      <c r="U111" s="137"/>
      <c r="V111" s="137"/>
      <c r="W111" s="138"/>
      <c r="X111" s="139"/>
      <c r="Y111" s="140"/>
      <c r="Z111" s="4"/>
      <c r="AA111" s="4"/>
      <c r="AB111" s="4"/>
      <c r="AC111" s="4"/>
      <c r="AD111" s="4"/>
      <c r="AE111" s="4"/>
      <c r="AF111" s="4"/>
      <c r="AG111" s="4"/>
      <c r="AH111" s="4"/>
      <c r="AI111" s="15"/>
      <c r="AJ111" s="15"/>
    </row>
    <row r="112" spans="1:36" s="14" customFormat="1" x14ac:dyDescent="0.3">
      <c r="A112" s="141"/>
      <c r="B112" s="127"/>
      <c r="C112" s="142"/>
      <c r="D112" s="127"/>
      <c r="E112" s="127"/>
      <c r="F112" s="127"/>
      <c r="G112" s="127"/>
      <c r="H112" s="143"/>
      <c r="I112" s="144"/>
      <c r="J112" s="127"/>
      <c r="K112" s="127"/>
      <c r="L112" s="127"/>
      <c r="M112" s="127"/>
      <c r="N112" s="127"/>
      <c r="O112" s="127"/>
      <c r="P112" s="127"/>
      <c r="Q112" s="127"/>
      <c r="R112" s="127"/>
      <c r="S112" s="127"/>
      <c r="T112" s="127"/>
      <c r="U112" s="145"/>
      <c r="V112" s="145"/>
      <c r="W112" s="146"/>
      <c r="X112" s="147"/>
      <c r="Y112" s="148"/>
      <c r="Z112" s="149"/>
      <c r="AA112" s="150"/>
      <c r="AB112" s="150"/>
      <c r="AC112" s="150"/>
      <c r="AD112" s="150"/>
      <c r="AE112" s="150"/>
      <c r="AF112" s="150"/>
      <c r="AG112" s="150"/>
      <c r="AH112" s="150"/>
    </row>
    <row r="113" spans="1:62" s="14" customFormat="1" x14ac:dyDescent="0.3">
      <c r="A113" s="141"/>
      <c r="B113" s="151"/>
      <c r="C113" s="151"/>
      <c r="D113" s="151"/>
      <c r="E113" s="152"/>
      <c r="F113" s="152"/>
      <c r="G113" s="153"/>
      <c r="H113" s="154"/>
      <c r="I113" s="152"/>
      <c r="J113" s="141"/>
      <c r="K113" s="141"/>
      <c r="L113" s="141"/>
      <c r="M113" s="128"/>
      <c r="N113" s="128"/>
      <c r="O113" s="128"/>
      <c r="P113" s="155"/>
      <c r="Q113" s="155"/>
      <c r="R113" s="155"/>
      <c r="S113" s="156"/>
      <c r="T113" s="156"/>
      <c r="U113" s="157"/>
      <c r="V113" s="157"/>
      <c r="W113" s="143"/>
      <c r="X113" s="150"/>
      <c r="Y113" s="149"/>
      <c r="Z113" s="158"/>
      <c r="AA113" s="150"/>
      <c r="AB113" s="150"/>
      <c r="AC113" s="150"/>
      <c r="AD113" s="150"/>
      <c r="AE113" s="150"/>
      <c r="AF113" s="150"/>
      <c r="AG113" s="150"/>
      <c r="AH113" s="141"/>
    </row>
    <row r="114" spans="1:62" s="14" customFormat="1" x14ac:dyDescent="0.3">
      <c r="A114" s="7"/>
      <c r="B114" s="32"/>
      <c r="C114" s="32"/>
      <c r="D114" s="32"/>
      <c r="E114" s="11"/>
      <c r="F114" s="11"/>
      <c r="G114" s="33"/>
      <c r="H114" s="10"/>
      <c r="I114" s="11"/>
      <c r="J114" s="7"/>
      <c r="K114" s="7"/>
      <c r="L114" s="7"/>
      <c r="M114" s="12"/>
      <c r="N114" s="12"/>
      <c r="O114" s="12"/>
      <c r="P114" s="9"/>
      <c r="Q114" s="9"/>
      <c r="R114" s="9"/>
      <c r="S114" s="13"/>
      <c r="T114" s="13"/>
      <c r="W114" s="38"/>
      <c r="X114" s="4"/>
      <c r="Y114" s="4"/>
      <c r="Z114" s="15"/>
      <c r="AA114" s="4"/>
      <c r="AB114" s="4"/>
      <c r="AC114" s="4"/>
      <c r="AD114" s="4"/>
      <c r="AE114" s="4"/>
      <c r="AF114" s="4"/>
      <c r="AG114" s="4"/>
      <c r="AH114" s="7"/>
    </row>
    <row r="115" spans="1:62" s="14" customFormat="1" x14ac:dyDescent="0.3">
      <c r="A115" s="7"/>
      <c r="B115" s="32"/>
      <c r="C115" s="32"/>
      <c r="D115" s="32"/>
      <c r="E115" s="11"/>
      <c r="F115" s="11"/>
      <c r="G115" s="33"/>
      <c r="H115" s="10"/>
      <c r="I115" s="11"/>
      <c r="J115" s="7"/>
      <c r="K115" s="7"/>
      <c r="L115" s="7"/>
      <c r="M115" s="12"/>
      <c r="N115" s="12"/>
      <c r="O115" s="12"/>
      <c r="P115" s="9"/>
      <c r="Q115" s="9"/>
      <c r="R115" s="9"/>
      <c r="S115" s="13"/>
      <c r="T115" s="13"/>
      <c r="W115" s="38"/>
      <c r="X115" s="4"/>
      <c r="Y115" s="4"/>
      <c r="Z115" s="15"/>
      <c r="AA115" s="4"/>
      <c r="AB115" s="4"/>
      <c r="AC115" s="4"/>
      <c r="AD115" s="4"/>
      <c r="AE115" s="4"/>
      <c r="AF115" s="4"/>
      <c r="AG115" s="4"/>
      <c r="AH115" s="7"/>
    </row>
    <row r="116" spans="1:62" s="14" customFormat="1" x14ac:dyDescent="0.3">
      <c r="A116" s="7"/>
      <c r="B116" s="32"/>
      <c r="C116" s="32"/>
      <c r="D116" s="32"/>
      <c r="E116" s="11"/>
      <c r="F116" s="11"/>
      <c r="G116" s="33"/>
      <c r="H116" s="10"/>
      <c r="I116" s="11"/>
      <c r="J116" s="7"/>
      <c r="K116" s="7"/>
      <c r="L116" s="7"/>
      <c r="M116" s="12"/>
      <c r="N116" s="12"/>
      <c r="O116" s="12"/>
      <c r="P116" s="9"/>
      <c r="Q116" s="9"/>
      <c r="R116" s="9"/>
      <c r="S116" s="13"/>
      <c r="T116" s="13"/>
      <c r="W116" s="38"/>
      <c r="X116" s="4"/>
      <c r="Y116" s="4"/>
      <c r="Z116" s="15"/>
      <c r="AA116" s="4"/>
      <c r="AB116" s="4"/>
      <c r="AC116" s="4"/>
      <c r="AD116" s="4"/>
      <c r="AE116" s="4"/>
      <c r="AF116" s="4"/>
      <c r="AG116" s="4"/>
      <c r="AH116" s="7"/>
    </row>
    <row r="117" spans="1:62" s="14" customFormat="1" x14ac:dyDescent="0.3">
      <c r="A117" s="7"/>
      <c r="B117" s="32"/>
      <c r="C117" s="32"/>
      <c r="D117" s="32"/>
      <c r="E117" s="11"/>
      <c r="F117" s="11"/>
      <c r="G117" s="33"/>
      <c r="H117" s="10"/>
      <c r="I117" s="11"/>
      <c r="J117" s="7"/>
      <c r="K117" s="7"/>
      <c r="L117" s="7"/>
      <c r="M117" s="12"/>
      <c r="N117" s="12"/>
      <c r="O117" s="12"/>
      <c r="P117" s="9"/>
      <c r="Q117" s="9"/>
      <c r="R117" s="9"/>
      <c r="S117" s="13"/>
      <c r="T117" s="13"/>
      <c r="W117" s="38"/>
      <c r="X117" s="4"/>
      <c r="Y117" s="4"/>
      <c r="Z117" s="15"/>
      <c r="AA117" s="4"/>
      <c r="AB117" s="4"/>
      <c r="AC117" s="4"/>
      <c r="AD117" s="4"/>
      <c r="AE117" s="4"/>
      <c r="AF117" s="4"/>
      <c r="AG117" s="4"/>
      <c r="AH117" s="7"/>
    </row>
    <row r="118" spans="1:62" s="14" customFormat="1" x14ac:dyDescent="0.3">
      <c r="A118" s="7"/>
      <c r="B118" s="32"/>
      <c r="C118" s="32"/>
      <c r="D118" s="32"/>
      <c r="E118" s="11"/>
      <c r="F118" s="11"/>
      <c r="G118" s="33"/>
      <c r="H118" s="10"/>
      <c r="I118" s="11"/>
      <c r="J118" s="7"/>
      <c r="K118" s="7"/>
      <c r="L118" s="7"/>
      <c r="M118" s="12"/>
      <c r="N118" s="12"/>
      <c r="O118" s="12"/>
      <c r="P118" s="9"/>
      <c r="Q118" s="9"/>
      <c r="R118" s="9"/>
      <c r="S118" s="13"/>
      <c r="T118" s="13"/>
      <c r="W118" s="38"/>
      <c r="X118" s="4"/>
      <c r="Y118" s="4"/>
      <c r="Z118" s="15"/>
      <c r="AA118" s="4"/>
      <c r="AB118" s="4"/>
      <c r="AC118" s="4"/>
      <c r="AD118" s="4"/>
      <c r="AE118" s="4"/>
      <c r="AF118" s="4"/>
      <c r="AG118" s="4"/>
      <c r="AH118" s="7"/>
    </row>
    <row r="119" spans="1:62" s="14" customFormat="1" x14ac:dyDescent="0.3">
      <c r="A119" s="7"/>
      <c r="B119" s="32"/>
      <c r="C119" s="32"/>
      <c r="D119" s="32"/>
      <c r="E119" s="11"/>
      <c r="F119" s="11"/>
      <c r="G119" s="33"/>
      <c r="H119" s="10"/>
      <c r="I119" s="11"/>
      <c r="J119" s="7"/>
      <c r="K119" s="7"/>
      <c r="L119" s="7"/>
      <c r="M119" s="12"/>
      <c r="N119" s="12"/>
      <c r="O119" s="12"/>
      <c r="P119" s="9"/>
      <c r="Q119" s="9"/>
      <c r="R119" s="9"/>
      <c r="S119" s="13"/>
      <c r="T119" s="13"/>
      <c r="W119" s="38"/>
      <c r="X119" s="4"/>
      <c r="Y119" s="4"/>
      <c r="Z119" s="15"/>
      <c r="AA119" s="4"/>
      <c r="AB119" s="4"/>
      <c r="AC119" s="4"/>
      <c r="AD119" s="4"/>
      <c r="AE119" s="4"/>
      <c r="AF119" s="4"/>
      <c r="AG119" s="4"/>
      <c r="AH119" s="7"/>
    </row>
    <row r="120" spans="1:62" s="14" customFormat="1" x14ac:dyDescent="0.3">
      <c r="A120" s="7"/>
      <c r="B120" s="32"/>
      <c r="C120" s="32"/>
      <c r="D120" s="32"/>
      <c r="E120" s="11"/>
      <c r="F120" s="11"/>
      <c r="G120" s="33"/>
      <c r="H120" s="10"/>
      <c r="I120" s="11"/>
      <c r="J120" s="7"/>
      <c r="K120" s="7"/>
      <c r="L120" s="7"/>
      <c r="M120" s="12"/>
      <c r="N120" s="12"/>
      <c r="O120" s="12"/>
      <c r="P120" s="9"/>
      <c r="Q120" s="9"/>
      <c r="R120" s="9"/>
      <c r="S120" s="13"/>
      <c r="T120" s="13"/>
      <c r="W120" s="38"/>
      <c r="X120" s="4"/>
      <c r="Y120" s="4"/>
      <c r="Z120" s="15"/>
      <c r="AA120" s="4"/>
      <c r="AB120" s="4"/>
      <c r="AC120" s="4"/>
      <c r="AD120" s="4"/>
      <c r="AE120" s="4"/>
      <c r="AF120" s="4"/>
      <c r="AG120" s="4"/>
      <c r="AH120" s="7"/>
    </row>
    <row r="121" spans="1:62" s="14" customFormat="1" x14ac:dyDescent="0.3">
      <c r="A121" s="7"/>
      <c r="B121" s="32"/>
      <c r="C121" s="32"/>
      <c r="D121" s="32"/>
      <c r="E121" s="11"/>
      <c r="F121" s="11"/>
      <c r="G121" s="33"/>
      <c r="H121" s="10"/>
      <c r="I121" s="11"/>
      <c r="J121" s="7"/>
      <c r="K121" s="7"/>
      <c r="L121" s="7"/>
      <c r="M121" s="12"/>
      <c r="N121" s="12"/>
      <c r="O121" s="12"/>
      <c r="P121" s="9"/>
      <c r="Q121" s="9"/>
      <c r="R121" s="9"/>
      <c r="S121" s="13"/>
      <c r="T121" s="13"/>
      <c r="W121" s="38"/>
      <c r="X121" s="4"/>
      <c r="Y121" s="4"/>
      <c r="Z121" s="15"/>
      <c r="AA121" s="4"/>
      <c r="AB121" s="4"/>
      <c r="AC121" s="4"/>
      <c r="AD121" s="4"/>
      <c r="AE121" s="4"/>
      <c r="AF121" s="4"/>
      <c r="AG121" s="4"/>
      <c r="AH121" s="7"/>
    </row>
    <row r="122" spans="1:62" s="14" customFormat="1" x14ac:dyDescent="0.3">
      <c r="A122" s="7"/>
      <c r="B122" s="32"/>
      <c r="C122" s="32"/>
      <c r="D122" s="32"/>
      <c r="E122" s="11"/>
      <c r="F122" s="11"/>
      <c r="G122" s="33"/>
      <c r="H122" s="10"/>
      <c r="I122" s="11"/>
      <c r="J122" s="7"/>
      <c r="K122" s="7"/>
      <c r="L122" s="7"/>
      <c r="M122" s="12"/>
      <c r="N122" s="12"/>
      <c r="O122" s="12"/>
      <c r="P122" s="9"/>
      <c r="Q122" s="9"/>
      <c r="R122" s="9"/>
      <c r="S122" s="13"/>
      <c r="T122" s="13"/>
      <c r="W122" s="38"/>
      <c r="X122" s="4"/>
      <c r="Y122" s="4"/>
      <c r="Z122" s="15"/>
      <c r="AA122" s="4"/>
      <c r="AB122" s="4"/>
      <c r="AC122" s="4"/>
      <c r="AD122" s="4"/>
      <c r="AE122" s="4"/>
      <c r="AF122" s="4"/>
      <c r="AG122" s="4"/>
      <c r="AH122" s="7"/>
    </row>
    <row r="123" spans="1:62" s="14" customFormat="1" x14ac:dyDescent="0.3">
      <c r="A123" s="7"/>
      <c r="B123" s="32"/>
      <c r="C123" s="32"/>
      <c r="D123" s="32"/>
      <c r="E123" s="11"/>
      <c r="F123" s="11"/>
      <c r="G123" s="33"/>
      <c r="H123" s="10"/>
      <c r="I123" s="11"/>
      <c r="J123" s="7"/>
      <c r="K123" s="7"/>
      <c r="L123" s="7"/>
      <c r="M123" s="12"/>
      <c r="N123" s="12"/>
      <c r="O123" s="12"/>
      <c r="P123" s="9"/>
      <c r="Q123" s="9"/>
      <c r="R123" s="9"/>
      <c r="S123" s="13"/>
      <c r="T123" s="13"/>
      <c r="W123" s="38"/>
      <c r="X123" s="4"/>
      <c r="Y123" s="4"/>
      <c r="Z123" s="15"/>
      <c r="AA123" s="4"/>
      <c r="AB123" s="4"/>
      <c r="AC123" s="4"/>
      <c r="AD123" s="4"/>
      <c r="AE123" s="4"/>
      <c r="AF123" s="4"/>
      <c r="AG123" s="4"/>
      <c r="AH123" s="7"/>
    </row>
    <row r="124" spans="1:62" s="14" customFormat="1" x14ac:dyDescent="0.3">
      <c r="A124" s="7"/>
      <c r="B124" s="32"/>
      <c r="C124" s="32"/>
      <c r="D124" s="32"/>
      <c r="E124" s="11"/>
      <c r="F124" s="11"/>
      <c r="G124" s="33"/>
      <c r="H124" s="10"/>
      <c r="I124" s="11"/>
      <c r="J124" s="7"/>
      <c r="K124" s="7"/>
      <c r="L124" s="7"/>
      <c r="M124" s="12"/>
      <c r="N124" s="12"/>
      <c r="O124" s="12"/>
      <c r="P124" s="9"/>
      <c r="Q124" s="9"/>
      <c r="R124" s="9"/>
      <c r="S124" s="13"/>
      <c r="T124" s="13"/>
      <c r="W124" s="38"/>
      <c r="X124" s="4"/>
      <c r="Y124" s="4"/>
      <c r="Z124" s="15"/>
      <c r="AA124" s="4"/>
      <c r="AB124" s="4"/>
      <c r="AC124" s="4"/>
      <c r="AD124" s="4"/>
      <c r="AE124" s="4"/>
      <c r="AF124" s="4"/>
      <c r="AG124" s="4"/>
      <c r="AH124" s="7"/>
    </row>
    <row r="125" spans="1:62" s="14" customFormat="1" x14ac:dyDescent="0.3">
      <c r="A125" s="7"/>
      <c r="B125" s="32"/>
      <c r="C125" s="32"/>
      <c r="D125" s="32"/>
      <c r="E125" s="11"/>
      <c r="F125" s="11"/>
      <c r="G125" s="33"/>
      <c r="H125" s="10"/>
      <c r="I125" s="11"/>
      <c r="J125" s="7"/>
      <c r="K125" s="7"/>
      <c r="L125" s="7"/>
      <c r="M125" s="12"/>
      <c r="N125" s="12"/>
      <c r="O125" s="12"/>
      <c r="P125" s="9"/>
      <c r="Q125" s="9"/>
      <c r="R125" s="9"/>
      <c r="S125" s="13"/>
      <c r="T125" s="13"/>
      <c r="W125" s="38"/>
      <c r="X125" s="4"/>
      <c r="Y125" s="4"/>
      <c r="Z125" s="15"/>
      <c r="AA125" s="4"/>
      <c r="AB125" s="4"/>
      <c r="AC125" s="4"/>
      <c r="AD125" s="4"/>
      <c r="AE125" s="4"/>
      <c r="AF125" s="4"/>
      <c r="AG125" s="4"/>
      <c r="AH125" s="7"/>
    </row>
    <row r="126" spans="1:62" s="14" customFormat="1" x14ac:dyDescent="0.3">
      <c r="A126" s="7"/>
      <c r="B126" s="32"/>
      <c r="C126" s="32"/>
      <c r="D126" s="32"/>
      <c r="E126" s="11"/>
      <c r="F126" s="11"/>
      <c r="G126" s="33"/>
      <c r="H126" s="10"/>
      <c r="I126" s="11"/>
      <c r="J126" s="7"/>
      <c r="K126" s="7"/>
      <c r="L126" s="7"/>
      <c r="M126" s="12"/>
      <c r="N126" s="12"/>
      <c r="O126" s="12"/>
      <c r="P126" s="9"/>
      <c r="Q126" s="9"/>
      <c r="R126" s="9"/>
      <c r="S126" s="13"/>
      <c r="T126" s="13"/>
      <c r="W126" s="38"/>
      <c r="X126" s="4"/>
      <c r="Y126" s="4"/>
      <c r="Z126" s="15"/>
      <c r="AA126" s="4"/>
      <c r="AB126" s="4"/>
      <c r="AC126" s="4"/>
      <c r="AD126" s="4"/>
      <c r="AE126" s="4"/>
      <c r="AF126" s="4"/>
      <c r="AG126" s="4"/>
      <c r="AH126" s="7"/>
    </row>
    <row r="127" spans="1:62" s="14" customFormat="1" x14ac:dyDescent="0.3">
      <c r="A127" s="7"/>
      <c r="B127" s="32"/>
      <c r="C127" s="32"/>
      <c r="D127" s="32"/>
      <c r="E127" s="11"/>
      <c r="F127" s="11"/>
      <c r="G127" s="33"/>
      <c r="H127" s="10"/>
      <c r="I127" s="11"/>
      <c r="J127" s="7"/>
      <c r="K127" s="7"/>
      <c r="L127" s="7"/>
      <c r="M127" s="12"/>
      <c r="N127" s="12"/>
      <c r="O127" s="12"/>
      <c r="P127" s="9"/>
      <c r="Q127" s="9"/>
      <c r="R127" s="9"/>
      <c r="S127" s="13"/>
      <c r="T127" s="13"/>
      <c r="W127" s="38"/>
      <c r="X127" s="4"/>
      <c r="Y127" s="4"/>
      <c r="Z127" s="15"/>
      <c r="AA127" s="4"/>
      <c r="AB127" s="4"/>
      <c r="AC127" s="4"/>
      <c r="AD127" s="4"/>
      <c r="AE127" s="4"/>
      <c r="AF127" s="4"/>
      <c r="AG127" s="4"/>
      <c r="AH127" s="7"/>
    </row>
    <row r="128" spans="1:62" x14ac:dyDescent="0.3">
      <c r="A128" s="69"/>
      <c r="B128" s="78"/>
      <c r="C128" s="78"/>
      <c r="D128" s="78"/>
      <c r="E128" s="79"/>
      <c r="F128" s="79"/>
      <c r="G128" s="80"/>
      <c r="H128" s="81"/>
      <c r="I128" s="79"/>
      <c r="J128" s="69"/>
      <c r="K128" s="69"/>
      <c r="L128" s="69"/>
      <c r="M128" s="12"/>
      <c r="N128" s="82"/>
      <c r="O128" s="12"/>
      <c r="P128" s="83"/>
      <c r="Q128" s="83"/>
      <c r="R128" s="83"/>
      <c r="S128" s="76"/>
      <c r="T128" s="76"/>
      <c r="U128" s="65"/>
      <c r="V128" s="65"/>
      <c r="W128" s="71"/>
      <c r="X128" s="61"/>
      <c r="Y128" s="61"/>
      <c r="Z128" s="84"/>
      <c r="AA128" s="61"/>
      <c r="AB128" s="61"/>
      <c r="AC128" s="61"/>
      <c r="AD128" s="61"/>
      <c r="AE128" s="61"/>
      <c r="AF128" s="61"/>
      <c r="AG128" s="61"/>
      <c r="AH128" s="69"/>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row>
    <row r="129" spans="1:62" x14ac:dyDescent="0.3">
      <c r="A129" s="69"/>
      <c r="B129" s="78"/>
      <c r="C129" s="78"/>
      <c r="D129" s="78"/>
      <c r="E129" s="79"/>
      <c r="F129" s="79"/>
      <c r="G129" s="80"/>
      <c r="H129" s="81"/>
      <c r="I129" s="79"/>
      <c r="J129" s="69"/>
      <c r="K129" s="69"/>
      <c r="L129" s="69"/>
      <c r="M129" s="12"/>
      <c r="N129" s="82"/>
      <c r="O129" s="12"/>
      <c r="P129" s="83"/>
      <c r="Q129" s="83"/>
      <c r="R129" s="83"/>
      <c r="S129" s="76"/>
      <c r="T129" s="76"/>
      <c r="U129" s="65"/>
      <c r="V129" s="65"/>
      <c r="W129" s="71"/>
      <c r="X129" s="61"/>
      <c r="Y129" s="61"/>
      <c r="Z129" s="84"/>
      <c r="AA129" s="61"/>
      <c r="AB129" s="61"/>
      <c r="AC129" s="61"/>
      <c r="AD129" s="61"/>
      <c r="AE129" s="61"/>
      <c r="AF129" s="61"/>
      <c r="AG129" s="61"/>
      <c r="AH129" s="69"/>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row>
    <row r="130" spans="1:62" x14ac:dyDescent="0.3">
      <c r="A130" s="69"/>
      <c r="B130" s="78"/>
      <c r="C130" s="78"/>
      <c r="D130" s="78"/>
      <c r="E130" s="79"/>
      <c r="F130" s="79"/>
      <c r="G130" s="80"/>
      <c r="H130" s="81"/>
      <c r="I130" s="79"/>
      <c r="J130" s="69"/>
      <c r="K130" s="69"/>
      <c r="L130" s="69"/>
      <c r="M130" s="12"/>
      <c r="N130" s="82"/>
      <c r="O130" s="12"/>
      <c r="P130" s="83"/>
      <c r="Q130" s="83"/>
      <c r="R130" s="83"/>
      <c r="S130" s="76"/>
      <c r="T130" s="76"/>
      <c r="U130" s="65"/>
      <c r="V130" s="65"/>
      <c r="W130" s="71"/>
      <c r="X130" s="61"/>
      <c r="Y130" s="61"/>
      <c r="Z130" s="84"/>
      <c r="AA130" s="61"/>
      <c r="AB130" s="61"/>
      <c r="AC130" s="61"/>
      <c r="AD130" s="61"/>
      <c r="AE130" s="61"/>
      <c r="AF130" s="61"/>
      <c r="AG130" s="61"/>
      <c r="AH130" s="69"/>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row>
    <row r="131" spans="1:62" x14ac:dyDescent="0.3">
      <c r="A131" s="69"/>
      <c r="B131" s="78"/>
      <c r="C131" s="78"/>
      <c r="D131" s="78"/>
      <c r="E131" s="79"/>
      <c r="F131" s="79"/>
      <c r="G131" s="80"/>
      <c r="H131" s="81"/>
      <c r="I131" s="79"/>
      <c r="J131" s="69"/>
      <c r="K131" s="69"/>
      <c r="L131" s="69"/>
      <c r="M131" s="12"/>
      <c r="N131" s="82"/>
      <c r="O131" s="12"/>
      <c r="P131" s="83"/>
      <c r="Q131" s="83"/>
      <c r="R131" s="83"/>
      <c r="S131" s="76"/>
      <c r="T131" s="76"/>
      <c r="U131" s="65"/>
      <c r="V131" s="65"/>
      <c r="W131" s="71"/>
      <c r="X131" s="61"/>
      <c r="Y131" s="61"/>
      <c r="Z131" s="84"/>
      <c r="AA131" s="61"/>
      <c r="AB131" s="61"/>
      <c r="AC131" s="61"/>
      <c r="AD131" s="61"/>
      <c r="AE131" s="61"/>
      <c r="AF131" s="61"/>
      <c r="AG131" s="61"/>
      <c r="AH131" s="69"/>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row>
    <row r="132" spans="1:62" x14ac:dyDescent="0.3">
      <c r="A132" s="69"/>
      <c r="B132" s="78"/>
      <c r="C132" s="78"/>
      <c r="D132" s="78"/>
      <c r="E132" s="79"/>
      <c r="F132" s="79"/>
      <c r="G132" s="80"/>
      <c r="H132" s="81"/>
      <c r="I132" s="79"/>
      <c r="J132" s="69"/>
      <c r="K132" s="69"/>
      <c r="L132" s="69"/>
      <c r="M132" s="12"/>
      <c r="N132" s="82"/>
      <c r="O132" s="12"/>
      <c r="P132" s="83"/>
      <c r="Q132" s="83"/>
      <c r="R132" s="83"/>
      <c r="S132" s="76"/>
      <c r="T132" s="76"/>
      <c r="U132" s="65"/>
      <c r="V132" s="65"/>
      <c r="W132" s="71"/>
      <c r="X132" s="61"/>
      <c r="Y132" s="61"/>
      <c r="Z132" s="84"/>
      <c r="AA132" s="61"/>
      <c r="AB132" s="61"/>
      <c r="AC132" s="61"/>
      <c r="AD132" s="61"/>
      <c r="AE132" s="61"/>
      <c r="AF132" s="61"/>
      <c r="AG132" s="61"/>
      <c r="AH132" s="69"/>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row>
    <row r="133" spans="1:62" x14ac:dyDescent="0.3">
      <c r="A133" s="69"/>
      <c r="B133" s="78"/>
      <c r="C133" s="78"/>
      <c r="D133" s="78"/>
      <c r="E133" s="79"/>
      <c r="F133" s="79"/>
      <c r="G133" s="80"/>
      <c r="H133" s="81"/>
      <c r="I133" s="79"/>
      <c r="J133" s="69"/>
      <c r="K133" s="69"/>
      <c r="L133" s="69"/>
      <c r="M133" s="12"/>
      <c r="N133" s="82"/>
      <c r="O133" s="12"/>
      <c r="P133" s="83"/>
      <c r="Q133" s="83"/>
      <c r="R133" s="83"/>
      <c r="S133" s="76"/>
      <c r="T133" s="76"/>
      <c r="U133" s="65"/>
      <c r="V133" s="65"/>
      <c r="W133" s="71"/>
      <c r="X133" s="61"/>
      <c r="Y133" s="61"/>
      <c r="Z133" s="84"/>
      <c r="AA133" s="61"/>
      <c r="AB133" s="61"/>
      <c r="AC133" s="61"/>
      <c r="AD133" s="61"/>
      <c r="AE133" s="61"/>
      <c r="AF133" s="61"/>
      <c r="AG133" s="61"/>
      <c r="AH133" s="69"/>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row>
    <row r="134" spans="1:62" x14ac:dyDescent="0.3">
      <c r="A134" s="7"/>
      <c r="B134" s="32"/>
      <c r="C134" s="32"/>
      <c r="D134" s="32"/>
      <c r="E134" s="11"/>
      <c r="F134" s="11"/>
      <c r="G134" s="33"/>
      <c r="H134" s="10"/>
      <c r="I134" s="11"/>
      <c r="J134" s="7"/>
      <c r="K134" s="7"/>
      <c r="L134" s="7"/>
      <c r="M134" s="12"/>
      <c r="N134" s="12"/>
      <c r="O134" s="12"/>
      <c r="P134" s="9"/>
      <c r="Q134" s="9"/>
      <c r="R134" s="9"/>
      <c r="S134" s="13"/>
      <c r="T134" s="13"/>
      <c r="U134" s="14"/>
      <c r="V134" s="14"/>
      <c r="W134" s="38"/>
      <c r="X134" s="4"/>
      <c r="Y134" s="4"/>
      <c r="Z134" s="15"/>
      <c r="AA134" s="4"/>
      <c r="AB134" s="4"/>
      <c r="AC134" s="4"/>
      <c r="AD134" s="4"/>
      <c r="AE134" s="4"/>
      <c r="AF134" s="4"/>
      <c r="AG134" s="4"/>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row>
    <row r="135" spans="1:62" x14ac:dyDescent="0.3">
      <c r="A135" s="7"/>
      <c r="B135" s="7"/>
      <c r="C135" s="7"/>
      <c r="D135" s="7"/>
      <c r="E135" s="7"/>
      <c r="F135" s="7"/>
      <c r="G135" s="7"/>
      <c r="H135" s="7"/>
      <c r="I135" s="7"/>
      <c r="J135" s="7"/>
      <c r="K135" s="7"/>
      <c r="L135" s="7"/>
      <c r="N135" s="14"/>
      <c r="P135" s="14"/>
      <c r="Q135" s="14"/>
      <c r="R135" s="14"/>
      <c r="S135" s="14"/>
      <c r="T135" s="14"/>
      <c r="U135" s="14"/>
      <c r="V135" s="14"/>
      <c r="W135" s="38"/>
      <c r="X135" s="4"/>
      <c r="Y135" s="4"/>
      <c r="Z135" s="14"/>
      <c r="AA135" s="7"/>
      <c r="AB135" s="7"/>
      <c r="AC135" s="7"/>
      <c r="AD135" s="7"/>
      <c r="AE135" s="7"/>
      <c r="AF135" s="7"/>
      <c r="AG135" s="7"/>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row>
    <row r="136" spans="1:62" x14ac:dyDescent="0.3">
      <c r="A136" s="7"/>
      <c r="B136" s="7"/>
      <c r="C136" s="7"/>
      <c r="D136" s="7"/>
      <c r="E136" s="7"/>
      <c r="F136" s="7"/>
      <c r="G136" s="7"/>
      <c r="H136" s="7"/>
      <c r="I136" s="7"/>
      <c r="J136" s="7"/>
      <c r="K136" s="7"/>
      <c r="L136" s="7"/>
      <c r="N136" s="14"/>
      <c r="P136" s="14"/>
      <c r="Q136" s="14"/>
      <c r="R136" s="14"/>
      <c r="S136" s="14"/>
      <c r="T136" s="14"/>
      <c r="U136" s="14"/>
      <c r="V136" s="14"/>
      <c r="W136" s="38"/>
      <c r="X136" s="4"/>
      <c r="Y136" s="4"/>
      <c r="Z136" s="14"/>
      <c r="AA136" s="7"/>
      <c r="AB136" s="7"/>
      <c r="AC136" s="7"/>
      <c r="AD136" s="7"/>
      <c r="AE136" s="7"/>
      <c r="AF136" s="7"/>
      <c r="AG136" s="7"/>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row>
    <row r="137" spans="1:62" x14ac:dyDescent="0.3">
      <c r="A137" s="7"/>
      <c r="B137" s="7"/>
      <c r="C137" s="7"/>
      <c r="D137" s="7"/>
      <c r="E137" s="7"/>
      <c r="F137" s="7"/>
      <c r="G137" s="7"/>
      <c r="H137" s="7"/>
      <c r="I137" s="7"/>
      <c r="J137" s="7"/>
      <c r="K137" s="7"/>
      <c r="L137" s="7"/>
      <c r="N137" s="14"/>
      <c r="P137" s="14"/>
      <c r="Q137" s="14"/>
      <c r="R137" s="14"/>
      <c r="S137" s="14"/>
      <c r="T137" s="14"/>
      <c r="U137" s="14"/>
      <c r="V137" s="14"/>
      <c r="W137" s="38"/>
      <c r="X137" s="4"/>
      <c r="Y137" s="4"/>
      <c r="Z137" s="14"/>
      <c r="AA137" s="7"/>
      <c r="AB137" s="7"/>
      <c r="AC137" s="7"/>
      <c r="AD137" s="7"/>
      <c r="AE137" s="7"/>
      <c r="AF137" s="7"/>
      <c r="AG137" s="7"/>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row>
    <row r="138" spans="1:62" x14ac:dyDescent="0.3">
      <c r="A138" s="7"/>
      <c r="B138" s="7"/>
      <c r="C138" s="7"/>
      <c r="D138" s="7"/>
      <c r="E138" s="7"/>
      <c r="F138" s="7"/>
      <c r="G138" s="7"/>
      <c r="H138" s="7"/>
      <c r="I138" s="7"/>
      <c r="J138" s="7"/>
      <c r="K138" s="7"/>
      <c r="L138" s="7"/>
      <c r="N138" s="14"/>
      <c r="P138" s="14"/>
      <c r="Q138" s="14"/>
      <c r="R138" s="14"/>
      <c r="S138" s="14"/>
      <c r="T138" s="14"/>
      <c r="U138" s="14"/>
      <c r="V138" s="14"/>
      <c r="W138" s="38"/>
      <c r="X138" s="4"/>
      <c r="Y138" s="4"/>
      <c r="Z138" s="14"/>
      <c r="AA138" s="7"/>
      <c r="AB138" s="7"/>
      <c r="AC138" s="7"/>
      <c r="AD138" s="7"/>
      <c r="AE138" s="7"/>
      <c r="AF138" s="7"/>
      <c r="AG138" s="7"/>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row>
    <row r="139" spans="1:62" x14ac:dyDescent="0.3">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row>
  </sheetData>
  <mergeCells count="18">
    <mergeCell ref="K9:K10"/>
    <mergeCell ref="L9:L10"/>
    <mergeCell ref="AC7:AE7"/>
    <mergeCell ref="AA9:AJ9"/>
    <mergeCell ref="A1:AH1"/>
    <mergeCell ref="A2:AH2"/>
    <mergeCell ref="A9:A10"/>
    <mergeCell ref="F9:F10"/>
    <mergeCell ref="G9:G10"/>
    <mergeCell ref="I9:I10"/>
    <mergeCell ref="J9:J10"/>
    <mergeCell ref="B9:D9"/>
    <mergeCell ref="P9:U9"/>
    <mergeCell ref="W9:X9"/>
    <mergeCell ref="B5:C5"/>
    <mergeCell ref="F4:F6"/>
    <mergeCell ref="G4:G6"/>
    <mergeCell ref="A3:AH3"/>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0B0FE-98DF-4E39-BB14-AA1C90121B36}">
  <dimension ref="A1:BJ139"/>
  <sheetViews>
    <sheetView tabSelected="1" zoomScaleNormal="100" workbookViewId="0">
      <selection activeCell="U4" sqref="U4"/>
    </sheetView>
  </sheetViews>
  <sheetFormatPr defaultRowHeight="15" x14ac:dyDescent="0.3"/>
  <cols>
    <col min="1" max="1" width="5.85546875" style="19" customWidth="1"/>
    <col min="2" max="2" width="7.140625" style="19" customWidth="1"/>
    <col min="3" max="3" width="6.85546875" style="19" customWidth="1"/>
    <col min="4" max="4" width="6.5703125" style="19" customWidth="1"/>
    <col min="5" max="5" width="1.85546875" style="19" customWidth="1"/>
    <col min="6" max="6" width="7.28515625" style="19" customWidth="1"/>
    <col min="7" max="7" width="5" style="19" customWidth="1"/>
    <col min="8" max="8" width="1.85546875" style="19" customWidth="1"/>
    <col min="9" max="11" width="6.42578125" style="19" customWidth="1"/>
    <col min="12" max="12" width="8.85546875" style="19" customWidth="1"/>
    <col min="13" max="13" width="5.85546875" style="14" customWidth="1"/>
    <col min="14" max="14" width="4.85546875" style="1" customWidth="1"/>
    <col min="15" max="15" width="5.140625" style="14" customWidth="1"/>
    <col min="16" max="17" width="5.42578125" style="1" customWidth="1"/>
    <col min="18" max="18" width="5.28515625" style="1" customWidth="1"/>
    <col min="19" max="20" width="6.42578125" style="1" customWidth="1"/>
    <col min="21" max="21" width="7.85546875" style="1" customWidth="1"/>
    <col min="22" max="22" width="1.85546875" style="1" customWidth="1"/>
    <col min="23" max="23" width="6.7109375" style="35" customWidth="1"/>
    <col min="24" max="24" width="8.5703125" style="3" customWidth="1"/>
    <col min="25" max="25" width="1" style="3" customWidth="1"/>
    <col min="26" max="26" width="1" style="1" customWidth="1"/>
    <col min="27" max="27" width="6.7109375" style="19" bestFit="1" customWidth="1"/>
    <col min="28" max="28" width="7.85546875" style="19" customWidth="1"/>
    <col min="29" max="29" width="7.7109375" style="19" bestFit="1" customWidth="1"/>
    <col min="30" max="30" width="6.7109375" style="19" bestFit="1" customWidth="1"/>
    <col min="31" max="31" width="7.5703125" style="19" customWidth="1"/>
    <col min="32" max="32" width="6.7109375" style="19" bestFit="1" customWidth="1"/>
    <col min="33" max="33" width="7.7109375" style="19" bestFit="1" customWidth="1"/>
    <col min="34" max="34" width="6" style="19" customWidth="1"/>
    <col min="35" max="35" width="9.140625" style="1"/>
    <col min="36" max="36" width="11.42578125" style="1" bestFit="1" customWidth="1"/>
    <col min="37" max="37" width="14" style="1" customWidth="1"/>
    <col min="38" max="38" width="9.140625" style="1"/>
    <col min="39" max="39" width="16.5703125" style="1" bestFit="1" customWidth="1"/>
    <col min="40" max="16384" width="9.140625" style="1"/>
  </cols>
  <sheetData>
    <row r="1" spans="1:62" ht="19.5" x14ac:dyDescent="0.35">
      <c r="A1" s="166" t="s">
        <v>41</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row>
    <row r="2" spans="1:62" ht="18" x14ac:dyDescent="0.35">
      <c r="A2" s="167" t="s">
        <v>80</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row>
    <row r="3" spans="1:62" ht="13.5" customHeight="1" x14ac:dyDescent="0.3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row>
    <row r="4" spans="1:62" ht="22.5" customHeight="1" thickBot="1" x14ac:dyDescent="0.35">
      <c r="A4" s="186"/>
      <c r="B4" s="7"/>
      <c r="C4" s="7"/>
      <c r="D4" s="187"/>
      <c r="E4" s="7"/>
      <c r="F4" s="188" t="s">
        <v>79</v>
      </c>
      <c r="G4" s="189" t="s">
        <v>48</v>
      </c>
      <c r="H4" s="16"/>
      <c r="I4" s="190" t="s">
        <v>34</v>
      </c>
      <c r="J4" s="16"/>
      <c r="K4" s="16"/>
      <c r="L4" s="16"/>
      <c r="M4" s="122"/>
      <c r="N4" s="122"/>
      <c r="O4" s="122"/>
      <c r="P4" s="122"/>
      <c r="Q4" s="122"/>
      <c r="R4" s="122"/>
      <c r="S4" s="122"/>
      <c r="T4" s="122"/>
      <c r="U4" s="122"/>
      <c r="V4" s="122"/>
      <c r="W4" s="191"/>
      <c r="X4" s="61"/>
      <c r="Y4" s="61"/>
      <c r="Z4" s="65"/>
      <c r="AA4" s="69"/>
      <c r="AB4" s="69"/>
      <c r="AC4" s="69"/>
      <c r="AD4" s="69"/>
      <c r="AE4" s="69"/>
      <c r="AF4" s="69"/>
      <c r="AG4" s="69"/>
      <c r="AH4" s="69"/>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row>
    <row r="5" spans="1:62" ht="17.25" customHeight="1" thickBot="1" x14ac:dyDescent="0.35">
      <c r="A5" s="192"/>
      <c r="B5" s="193" t="s">
        <v>27</v>
      </c>
      <c r="C5" s="194"/>
      <c r="D5" s="187"/>
      <c r="E5" s="187"/>
      <c r="F5" s="188"/>
      <c r="G5" s="189"/>
      <c r="H5" s="16"/>
      <c r="I5" s="195" t="s">
        <v>0</v>
      </c>
      <c r="J5" s="196">
        <v>2</v>
      </c>
      <c r="K5" s="16"/>
      <c r="L5" s="16"/>
      <c r="M5" s="122"/>
      <c r="N5" s="122"/>
      <c r="O5" s="122"/>
      <c r="P5" s="122"/>
      <c r="Q5" s="16"/>
      <c r="R5" s="16"/>
      <c r="S5" s="207"/>
      <c r="T5" s="207"/>
      <c r="U5" s="122"/>
      <c r="V5" s="122"/>
      <c r="W5" s="191"/>
      <c r="X5" s="61"/>
      <c r="Y5" s="61"/>
      <c r="Z5" s="65"/>
      <c r="AA5" s="69"/>
      <c r="AB5" s="69"/>
      <c r="AC5" s="74"/>
      <c r="AD5" s="74"/>
      <c r="AE5" s="74"/>
      <c r="AF5" s="74"/>
      <c r="AG5" s="69"/>
      <c r="AH5" s="69"/>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row>
    <row r="6" spans="1:62" ht="18" customHeight="1" thickBot="1" x14ac:dyDescent="0.35">
      <c r="A6" s="197" t="s">
        <v>26</v>
      </c>
      <c r="B6" s="198" t="s">
        <v>0</v>
      </c>
      <c r="C6" s="199" t="s">
        <v>1</v>
      </c>
      <c r="D6" s="200" t="s">
        <v>24</v>
      </c>
      <c r="E6" s="187"/>
      <c r="F6" s="201"/>
      <c r="G6" s="202"/>
      <c r="H6" s="203"/>
      <c r="I6" s="204" t="s">
        <v>1</v>
      </c>
      <c r="J6" s="205">
        <v>2</v>
      </c>
      <c r="K6" s="206"/>
      <c r="L6" s="206"/>
      <c r="M6" s="122"/>
      <c r="N6" s="122"/>
      <c r="O6" s="122"/>
      <c r="P6" s="122"/>
      <c r="Q6" s="122"/>
      <c r="R6" s="16"/>
      <c r="S6" s="207"/>
      <c r="T6" s="207"/>
      <c r="U6" s="122"/>
      <c r="V6" s="122"/>
      <c r="W6" s="125"/>
      <c r="X6" s="62"/>
      <c r="Y6" s="62"/>
      <c r="Z6" s="65"/>
      <c r="AA6" s="69"/>
      <c r="AB6" s="69"/>
      <c r="AC6" s="74"/>
      <c r="AD6" s="74"/>
      <c r="AE6" s="74"/>
      <c r="AF6" s="74"/>
      <c r="AG6" s="69"/>
      <c r="AH6" s="69"/>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row>
    <row r="7" spans="1:62" ht="16.5" customHeight="1" thickBot="1" x14ac:dyDescent="0.35">
      <c r="A7" s="208">
        <v>1</v>
      </c>
      <c r="B7" s="209">
        <v>0.1</v>
      </c>
      <c r="C7" s="210">
        <v>0.05</v>
      </c>
      <c r="D7" s="210">
        <v>1</v>
      </c>
      <c r="E7" s="16"/>
      <c r="F7" s="211">
        <v>0.25</v>
      </c>
      <c r="G7" s="211">
        <v>0.1</v>
      </c>
      <c r="H7" s="16"/>
      <c r="I7" s="195" t="s">
        <v>17</v>
      </c>
      <c r="J7" s="196">
        <v>1</v>
      </c>
      <c r="K7" s="16"/>
      <c r="L7" s="16"/>
      <c r="M7" s="122"/>
      <c r="N7" s="122"/>
      <c r="O7" s="122"/>
      <c r="P7" s="122"/>
      <c r="Q7" s="122"/>
      <c r="R7" s="122"/>
      <c r="S7" s="122"/>
      <c r="T7" s="122"/>
      <c r="U7" s="122"/>
      <c r="V7" s="122"/>
      <c r="W7" s="125"/>
      <c r="X7" s="62"/>
      <c r="Y7" s="62"/>
      <c r="Z7" s="65"/>
      <c r="AA7" s="69"/>
      <c r="AB7" s="69"/>
      <c r="AC7" s="164"/>
      <c r="AD7" s="164"/>
      <c r="AE7" s="164"/>
      <c r="AF7" s="117"/>
      <c r="AG7" s="69"/>
      <c r="AH7" s="69"/>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row>
    <row r="8" spans="1:62" ht="15" customHeight="1" x14ac:dyDescent="0.3">
      <c r="A8" s="212"/>
      <c r="B8" s="213"/>
      <c r="C8" s="213"/>
      <c r="D8" s="213"/>
      <c r="E8" s="213"/>
      <c r="F8" s="213"/>
      <c r="G8" s="213"/>
      <c r="H8" s="213"/>
      <c r="I8" s="213"/>
      <c r="J8" s="213"/>
      <c r="K8" s="213"/>
      <c r="L8" s="213"/>
      <c r="M8" s="123"/>
      <c r="N8" s="123"/>
      <c r="O8" s="123"/>
      <c r="P8" s="123"/>
      <c r="Q8" s="123"/>
      <c r="R8" s="123"/>
      <c r="S8" s="123"/>
      <c r="T8" s="123"/>
      <c r="U8" s="123"/>
      <c r="V8" s="123"/>
      <c r="W8" s="214"/>
      <c r="X8" s="89"/>
      <c r="Y8" s="62"/>
      <c r="Z8" s="65"/>
      <c r="AA8" s="86"/>
      <c r="AB8" s="86"/>
      <c r="AC8" s="86"/>
      <c r="AD8" s="106"/>
      <c r="AE8" s="86"/>
      <c r="AF8" s="86"/>
      <c r="AG8" s="86"/>
      <c r="AH8" s="86"/>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row>
    <row r="9" spans="1:62" s="5" customFormat="1" ht="18" customHeight="1" x14ac:dyDescent="0.3">
      <c r="A9" s="168" t="s">
        <v>2</v>
      </c>
      <c r="B9" s="174" t="s">
        <v>28</v>
      </c>
      <c r="C9" s="174"/>
      <c r="D9" s="174"/>
      <c r="E9" s="50"/>
      <c r="F9" s="170" t="s">
        <v>1</v>
      </c>
      <c r="G9" s="170" t="s">
        <v>17</v>
      </c>
      <c r="H9" s="50"/>
      <c r="I9" s="172" t="s">
        <v>4</v>
      </c>
      <c r="J9" s="172" t="s">
        <v>5</v>
      </c>
      <c r="K9" s="170" t="s">
        <v>77</v>
      </c>
      <c r="L9" s="170" t="s">
        <v>78</v>
      </c>
      <c r="M9" s="124"/>
      <c r="N9" s="54"/>
      <c r="O9" s="124"/>
      <c r="P9" s="174" t="s">
        <v>29</v>
      </c>
      <c r="Q9" s="174"/>
      <c r="R9" s="174"/>
      <c r="S9" s="174"/>
      <c r="T9" s="174"/>
      <c r="U9" s="174"/>
      <c r="V9" s="50"/>
      <c r="W9" s="175" t="s">
        <v>32</v>
      </c>
      <c r="X9" s="175"/>
      <c r="Y9" s="63"/>
      <c r="Z9" s="67"/>
      <c r="AA9" s="165" t="s">
        <v>30</v>
      </c>
      <c r="AB9" s="165"/>
      <c r="AC9" s="165"/>
      <c r="AD9" s="165"/>
      <c r="AE9" s="165"/>
      <c r="AF9" s="165"/>
      <c r="AG9" s="165"/>
      <c r="AH9" s="165"/>
      <c r="AI9" s="165"/>
      <c r="AJ9" s="165"/>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row>
    <row r="10" spans="1:62" ht="19.5" customHeight="1" thickBot="1" x14ac:dyDescent="0.35">
      <c r="A10" s="169"/>
      <c r="B10" s="115" t="s">
        <v>0</v>
      </c>
      <c r="C10" s="115" t="s">
        <v>15</v>
      </c>
      <c r="D10" s="115" t="s">
        <v>3</v>
      </c>
      <c r="E10" s="51"/>
      <c r="F10" s="171"/>
      <c r="G10" s="171"/>
      <c r="H10" s="51"/>
      <c r="I10" s="173"/>
      <c r="J10" s="173"/>
      <c r="K10" s="171"/>
      <c r="L10" s="171"/>
      <c r="M10" s="183" t="s">
        <v>76</v>
      </c>
      <c r="N10" s="55"/>
      <c r="O10" s="116" t="s">
        <v>50</v>
      </c>
      <c r="P10" s="116" t="s">
        <v>6</v>
      </c>
      <c r="Q10" s="48" t="s">
        <v>7</v>
      </c>
      <c r="R10" s="48" t="s">
        <v>8</v>
      </c>
      <c r="S10" s="48" t="s">
        <v>9</v>
      </c>
      <c r="T10" s="48" t="s">
        <v>46</v>
      </c>
      <c r="U10" s="48" t="s">
        <v>10</v>
      </c>
      <c r="V10" s="58"/>
      <c r="W10" s="49" t="s">
        <v>33</v>
      </c>
      <c r="X10" s="47" t="s">
        <v>49</v>
      </c>
      <c r="Y10" s="64"/>
      <c r="Z10" s="68"/>
      <c r="AA10" s="116" t="s">
        <v>0</v>
      </c>
      <c r="AB10" s="116" t="s">
        <v>1</v>
      </c>
      <c r="AC10" s="116" t="s">
        <v>3</v>
      </c>
      <c r="AD10" s="48" t="s">
        <v>6</v>
      </c>
      <c r="AE10" s="48" t="s">
        <v>7</v>
      </c>
      <c r="AF10" s="116" t="s">
        <v>39</v>
      </c>
      <c r="AG10" s="48" t="s">
        <v>9</v>
      </c>
      <c r="AH10" s="116" t="s">
        <v>31</v>
      </c>
      <c r="AI10" s="48" t="s">
        <v>8</v>
      </c>
      <c r="AJ10" s="48" t="s">
        <v>52</v>
      </c>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row>
    <row r="11" spans="1:62" x14ac:dyDescent="0.3">
      <c r="A11" s="19">
        <f>0</f>
        <v>0</v>
      </c>
      <c r="B11" s="39"/>
      <c r="C11" s="39"/>
      <c r="D11" s="39"/>
      <c r="E11" s="52"/>
      <c r="F11" s="94"/>
      <c r="G11" s="37">
        <f>J7</f>
        <v>1</v>
      </c>
      <c r="H11" s="53"/>
      <c r="I11" s="75"/>
      <c r="J11" s="39"/>
      <c r="K11" s="39"/>
      <c r="L11" s="39"/>
      <c r="M11" s="125"/>
      <c r="N11" s="56"/>
      <c r="O11" s="125"/>
      <c r="P11" s="71"/>
      <c r="Q11" s="71"/>
      <c r="R11" s="71"/>
      <c r="S11" s="71"/>
      <c r="T11" s="71"/>
      <c r="U11" s="76"/>
      <c r="V11" s="59"/>
      <c r="W11" s="77"/>
      <c r="X11" s="65"/>
      <c r="Y11" s="65"/>
      <c r="Z11" s="61"/>
      <c r="AA11" s="69"/>
      <c r="AB11" s="69"/>
      <c r="AC11" s="69"/>
      <c r="AD11" s="69"/>
      <c r="AE11" s="69"/>
      <c r="AF11" s="69"/>
      <c r="AG11" s="69"/>
      <c r="AH11" s="69"/>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row>
    <row r="12" spans="1:62" x14ac:dyDescent="0.3">
      <c r="A12" s="19">
        <f>1+A11</f>
        <v>1</v>
      </c>
      <c r="B12" s="37">
        <f>J5</f>
        <v>2</v>
      </c>
      <c r="C12" s="37">
        <f>F12/A$7</f>
        <v>2</v>
      </c>
      <c r="D12" s="34">
        <f>(G11*B12+F12)/G12</f>
        <v>4.1904761904761907</v>
      </c>
      <c r="E12" s="52"/>
      <c r="F12" s="37">
        <f>2</f>
        <v>2</v>
      </c>
      <c r="G12" s="37">
        <f>(39/44)*G11+(3/44)*(105/110)^A11</f>
        <v>0.95454545454545459</v>
      </c>
      <c r="H12" s="53"/>
      <c r="I12" s="36">
        <f>B12/D12</f>
        <v>0.47727272727272724</v>
      </c>
      <c r="J12" s="34">
        <f>C12/D12</f>
        <v>0.47727272727272724</v>
      </c>
      <c r="K12" s="34">
        <f>B13/D12</f>
        <v>0.52500000000000002</v>
      </c>
      <c r="L12" s="34">
        <f>M13/(M12+1)</f>
        <v>0.5</v>
      </c>
      <c r="M12" s="37">
        <f>P12/F12</f>
        <v>1</v>
      </c>
      <c r="N12" s="57"/>
      <c r="O12" s="37">
        <f>P12/(P12+Q12)</f>
        <v>0.66666666666666663</v>
      </c>
      <c r="P12" s="34">
        <f>G11*B12</f>
        <v>2</v>
      </c>
      <c r="Q12" s="34">
        <f>F12/(1+D$7)</f>
        <v>1</v>
      </c>
      <c r="R12" s="34">
        <f>F12-Q12</f>
        <v>1</v>
      </c>
      <c r="S12" s="34">
        <f t="shared" ref="S12:S13" si="0">SUM(P12:R12)</f>
        <v>4</v>
      </c>
      <c r="T12" s="34">
        <f>S12*G$7</f>
        <v>0.4</v>
      </c>
      <c r="U12" s="41">
        <f>(R12-T12)/(P12+Q12)</f>
        <v>0.19999999999999998</v>
      </c>
      <c r="V12" s="60"/>
      <c r="W12" s="130">
        <f>P13+Q13-P12-Q12</f>
        <v>0.15000000000000036</v>
      </c>
      <c r="X12" s="43">
        <f>W12/(R12-T12)</f>
        <v>0.25000000000000061</v>
      </c>
      <c r="Y12" s="66"/>
      <c r="Z12" s="61"/>
      <c r="AA12" s="61"/>
      <c r="AB12" s="61"/>
      <c r="AC12" s="61"/>
      <c r="AD12" s="61"/>
      <c r="AE12" s="61"/>
      <c r="AF12" s="61"/>
      <c r="AG12" s="61"/>
      <c r="AH12" s="4">
        <f>G12/G11-1</f>
        <v>-4.5454545454545414E-2</v>
      </c>
      <c r="AI12" s="65"/>
      <c r="AJ12" s="118"/>
      <c r="AK12" s="120"/>
      <c r="AL12" s="65"/>
      <c r="AM12" s="121"/>
      <c r="AN12" s="65"/>
      <c r="AO12" s="65"/>
      <c r="AP12" s="65"/>
      <c r="AQ12" s="65"/>
      <c r="AR12" s="65"/>
      <c r="AS12" s="65"/>
      <c r="AT12" s="65"/>
      <c r="AU12" s="65"/>
      <c r="AV12" s="65"/>
      <c r="AW12" s="65"/>
      <c r="AX12" s="65"/>
      <c r="AY12" s="65"/>
      <c r="AZ12" s="65"/>
      <c r="BA12" s="65"/>
      <c r="BB12" s="65"/>
      <c r="BC12" s="65"/>
      <c r="BD12" s="65"/>
      <c r="BE12" s="65"/>
      <c r="BF12" s="65"/>
      <c r="BG12" s="65"/>
      <c r="BH12" s="65"/>
      <c r="BI12" s="65"/>
      <c r="BJ12" s="65"/>
    </row>
    <row r="13" spans="1:62" x14ac:dyDescent="0.3">
      <c r="A13" s="19">
        <f t="shared" ref="A13:A76" si="1">1+A12</f>
        <v>2</v>
      </c>
      <c r="B13" s="34">
        <f>1.1*B12</f>
        <v>2.2000000000000002</v>
      </c>
      <c r="C13" s="131">
        <f>1.05*C12</f>
        <v>2.1</v>
      </c>
      <c r="D13" s="34">
        <f>(G12*B13+F13)/G13</f>
        <v>4.60952380952381</v>
      </c>
      <c r="E13" s="52"/>
      <c r="F13" s="34">
        <f>1.05*F12</f>
        <v>2.1</v>
      </c>
      <c r="G13" s="37">
        <f t="shared" ref="G13:G76" si="2">(39/44)*G12+(3/44)*(105/110)^A12</f>
        <v>0.91115702479338845</v>
      </c>
      <c r="H13" s="53"/>
      <c r="I13" s="36">
        <f>B13/D13</f>
        <v>0.47727272727272724</v>
      </c>
      <c r="J13" s="34">
        <f>C13/D13</f>
        <v>0.45557851239669417</v>
      </c>
      <c r="K13" s="34">
        <f t="shared" ref="K13:K76" si="3">B14/D13</f>
        <v>0.52500000000000002</v>
      </c>
      <c r="L13" s="34">
        <f t="shared" ref="L13:L76" si="4">M14/(M13+1)</f>
        <v>0.50000000000000011</v>
      </c>
      <c r="M13" s="37">
        <f>P13/F13</f>
        <v>1</v>
      </c>
      <c r="N13" s="52"/>
      <c r="O13" s="37">
        <f t="shared" ref="O13:O76" si="5">P13/(P13+Q13)</f>
        <v>0.66666666666666663</v>
      </c>
      <c r="P13" s="34">
        <f t="shared" ref="P13:P76" si="6">G12*B13</f>
        <v>2.1</v>
      </c>
      <c r="Q13" s="34">
        <f t="shared" ref="Q13:Q76" si="7">F13/(1+D$7)</f>
        <v>1.05</v>
      </c>
      <c r="R13" s="34">
        <f>Q13*D$7</f>
        <v>1.05</v>
      </c>
      <c r="S13" s="34">
        <f t="shared" si="0"/>
        <v>4.2</v>
      </c>
      <c r="T13" s="34">
        <f>S13*G$7</f>
        <v>0.42000000000000004</v>
      </c>
      <c r="U13" s="41">
        <f>(R13-T13)/(P13+Q13)</f>
        <v>0.19999999999999998</v>
      </c>
      <c r="V13" s="60"/>
      <c r="W13" s="130">
        <f t="shared" ref="W13:W76" si="8">P14+Q14-P13-Q13</f>
        <v>0.15750000000000042</v>
      </c>
      <c r="X13" s="43">
        <f t="shared" ref="X13:X76" si="9">W13/(R13-T13)</f>
        <v>0.25000000000000067</v>
      </c>
      <c r="Y13" s="66"/>
      <c r="Z13" s="61"/>
      <c r="AA13" s="44">
        <f>B13/B12-1</f>
        <v>0.10000000000000009</v>
      </c>
      <c r="AB13" s="44">
        <f>F13/F12-1</f>
        <v>5.0000000000000044E-2</v>
      </c>
      <c r="AC13" s="44">
        <f>D13/D12-1</f>
        <v>0.10000000000000009</v>
      </c>
      <c r="AD13" s="44">
        <f>P13/P12-1</f>
        <v>5.0000000000000044E-2</v>
      </c>
      <c r="AE13" s="44">
        <f>Q13/Q12-1</f>
        <v>5.0000000000000044E-2</v>
      </c>
      <c r="AF13" s="44">
        <f>O13/O12-1</f>
        <v>0</v>
      </c>
      <c r="AG13" s="44">
        <f>S13/S12-1</f>
        <v>5.0000000000000044E-2</v>
      </c>
      <c r="AH13" s="4">
        <f>G13/G12-1</f>
        <v>-4.5454545454545525E-2</v>
      </c>
      <c r="AI13" s="84">
        <f>R13/R12-1</f>
        <v>5.0000000000000044E-2</v>
      </c>
      <c r="AJ13" s="84">
        <f>(R13-T13)/(R12-T12)-1</f>
        <v>5.0000000000000044E-2</v>
      </c>
      <c r="AK13" s="120"/>
      <c r="AL13" s="65"/>
      <c r="AM13" s="65"/>
      <c r="AN13" s="160"/>
      <c r="AO13" s="119"/>
      <c r="AP13" s="65"/>
      <c r="AQ13" s="65"/>
      <c r="AR13" s="65"/>
      <c r="AS13" s="65"/>
      <c r="AT13" s="65"/>
      <c r="AU13" s="65"/>
      <c r="AV13" s="65"/>
      <c r="AW13" s="65"/>
      <c r="AX13" s="65"/>
      <c r="AY13" s="65"/>
      <c r="AZ13" s="65"/>
      <c r="BA13" s="65"/>
      <c r="BB13" s="65"/>
      <c r="BC13" s="65"/>
      <c r="BD13" s="65"/>
      <c r="BE13" s="65"/>
      <c r="BF13" s="65"/>
      <c r="BG13" s="65"/>
      <c r="BH13" s="65"/>
      <c r="BI13" s="65"/>
      <c r="BJ13" s="65"/>
    </row>
    <row r="14" spans="1:62" x14ac:dyDescent="0.3">
      <c r="A14" s="19">
        <f t="shared" si="1"/>
        <v>3</v>
      </c>
      <c r="B14" s="34">
        <f t="shared" ref="B14:B77" si="10">1.1*B13</f>
        <v>2.4200000000000004</v>
      </c>
      <c r="C14" s="131">
        <f t="shared" ref="C14:C77" si="11">1.05*C13</f>
        <v>2.2050000000000001</v>
      </c>
      <c r="D14" s="34">
        <f t="shared" ref="D14:D77" si="12">(G13*B14+F14)/G14</f>
        <v>5.0704761904761906</v>
      </c>
      <c r="E14" s="52"/>
      <c r="F14" s="34">
        <f t="shared" ref="F14:F77" si="13">1.05*F13</f>
        <v>2.2050000000000001</v>
      </c>
      <c r="G14" s="37">
        <f t="shared" si="2"/>
        <v>0.86974079639368895</v>
      </c>
      <c r="H14" s="53"/>
      <c r="I14" s="36">
        <f>B14/D14</f>
        <v>0.47727272727272735</v>
      </c>
      <c r="J14" s="34">
        <f>C14/D14</f>
        <v>0.43487039819684448</v>
      </c>
      <c r="K14" s="34">
        <f t="shared" si="3"/>
        <v>0.52500000000000013</v>
      </c>
      <c r="L14" s="34">
        <f t="shared" si="4"/>
        <v>0.50000000000000011</v>
      </c>
      <c r="M14" s="37">
        <f>P14/F14</f>
        <v>1.0000000000000002</v>
      </c>
      <c r="N14" s="52"/>
      <c r="O14" s="37">
        <f t="shared" si="5"/>
        <v>0.66666666666666674</v>
      </c>
      <c r="P14" s="34">
        <f t="shared" si="6"/>
        <v>2.2050000000000005</v>
      </c>
      <c r="Q14" s="34">
        <f t="shared" si="7"/>
        <v>1.1025</v>
      </c>
      <c r="R14" s="34">
        <f>Q14*D$7</f>
        <v>1.1025</v>
      </c>
      <c r="S14" s="34">
        <f t="shared" ref="S14:S77" si="14">SUM(P14:R14)</f>
        <v>4.41</v>
      </c>
      <c r="T14" s="34">
        <f>S14*G$7</f>
        <v>0.44100000000000006</v>
      </c>
      <c r="U14" s="41">
        <f t="shared" ref="U14:U77" si="15">(R14-T14)/(P14+Q14)</f>
        <v>0.19999999999999996</v>
      </c>
      <c r="V14" s="60"/>
      <c r="W14" s="130">
        <f t="shared" si="8"/>
        <v>0.16537500000000049</v>
      </c>
      <c r="X14" s="43">
        <f t="shared" si="9"/>
        <v>0.25000000000000078</v>
      </c>
      <c r="Y14" s="66"/>
      <c r="Z14" s="61"/>
      <c r="AA14" s="44">
        <f>B14/B13-1</f>
        <v>0.10000000000000009</v>
      </c>
      <c r="AB14" s="44">
        <f>F14/F13-1</f>
        <v>5.0000000000000044E-2</v>
      </c>
      <c r="AC14" s="44">
        <f>D14/D13-1</f>
        <v>9.9999999999999867E-2</v>
      </c>
      <c r="AD14" s="44">
        <f t="shared" ref="AD14:AE29" si="16">P14/P13-1</f>
        <v>5.0000000000000266E-2</v>
      </c>
      <c r="AE14" s="44">
        <f t="shared" si="16"/>
        <v>5.0000000000000044E-2</v>
      </c>
      <c r="AF14" s="44">
        <f t="shared" ref="AF14:AF77" si="17">O14/O13-1</f>
        <v>0</v>
      </c>
      <c r="AG14" s="44">
        <f t="shared" ref="AG14:AG77" si="18">S14/S13-1</f>
        <v>5.0000000000000044E-2</v>
      </c>
      <c r="AH14" s="4">
        <f>G14/G13-1</f>
        <v>-4.5454545454545525E-2</v>
      </c>
      <c r="AI14" s="84">
        <f t="shared" ref="AI14:AI77" si="19">R14/R13-1</f>
        <v>5.0000000000000044E-2</v>
      </c>
      <c r="AJ14" s="84">
        <f t="shared" ref="AJ14:AJ19" si="20">(R14-T14)/(R13-T13)-1</f>
        <v>5.0000000000000044E-2</v>
      </c>
      <c r="AK14" s="120"/>
      <c r="AL14" s="65"/>
      <c r="AM14" s="65"/>
      <c r="AN14" s="160"/>
      <c r="AO14" s="119"/>
      <c r="AP14" s="65"/>
      <c r="AQ14" s="65"/>
      <c r="AR14" s="65"/>
      <c r="AS14" s="65"/>
      <c r="AT14" s="65"/>
      <c r="AU14" s="65"/>
      <c r="AV14" s="65"/>
      <c r="AW14" s="65"/>
      <c r="AX14" s="65"/>
      <c r="AY14" s="65"/>
      <c r="AZ14" s="65"/>
      <c r="BA14" s="65"/>
      <c r="BB14" s="65"/>
      <c r="BC14" s="65"/>
      <c r="BD14" s="65"/>
      <c r="BE14" s="65"/>
      <c r="BF14" s="65"/>
      <c r="BG14" s="65"/>
      <c r="BH14" s="65"/>
      <c r="BI14" s="65"/>
      <c r="BJ14" s="65"/>
    </row>
    <row r="15" spans="1:62" x14ac:dyDescent="0.3">
      <c r="A15" s="19">
        <f t="shared" si="1"/>
        <v>4</v>
      </c>
      <c r="B15" s="34">
        <f t="shared" si="10"/>
        <v>2.6620000000000008</v>
      </c>
      <c r="C15" s="131">
        <f t="shared" si="11"/>
        <v>2.3152500000000003</v>
      </c>
      <c r="D15" s="34">
        <f t="shared" si="12"/>
        <v>5.5775238095238109</v>
      </c>
      <c r="E15" s="52"/>
      <c r="F15" s="34">
        <f t="shared" si="13"/>
        <v>2.3152500000000003</v>
      </c>
      <c r="G15" s="37">
        <f t="shared" si="2"/>
        <v>0.83020712383033946</v>
      </c>
      <c r="H15" s="53"/>
      <c r="I15" s="36">
        <f>B15/D15</f>
        <v>0.47727272727272729</v>
      </c>
      <c r="J15" s="34">
        <f>C15/D15</f>
        <v>0.41510356191516967</v>
      </c>
      <c r="K15" s="34">
        <f t="shared" si="3"/>
        <v>0.52500000000000013</v>
      </c>
      <c r="L15" s="34">
        <f t="shared" si="4"/>
        <v>0.50000000000000011</v>
      </c>
      <c r="M15" s="37">
        <f>P15/F15</f>
        <v>1.0000000000000002</v>
      </c>
      <c r="N15" s="52"/>
      <c r="O15" s="37">
        <f t="shared" si="5"/>
        <v>0.66666666666666663</v>
      </c>
      <c r="P15" s="34">
        <f t="shared" si="6"/>
        <v>2.3152500000000007</v>
      </c>
      <c r="Q15" s="34">
        <f t="shared" si="7"/>
        <v>1.1576250000000001</v>
      </c>
      <c r="R15" s="34">
        <f>Q15*D$7</f>
        <v>1.1576250000000001</v>
      </c>
      <c r="S15" s="34">
        <f t="shared" si="14"/>
        <v>4.6305000000000014</v>
      </c>
      <c r="T15" s="34">
        <f>S15*G$7</f>
        <v>0.46305000000000018</v>
      </c>
      <c r="U15" s="41">
        <f t="shared" si="15"/>
        <v>0.19999999999999993</v>
      </c>
      <c r="V15" s="60"/>
      <c r="W15" s="130">
        <f t="shared" si="8"/>
        <v>0.17364375000000032</v>
      </c>
      <c r="X15" s="43">
        <f t="shared" si="9"/>
        <v>0.2500000000000005</v>
      </c>
      <c r="Y15" s="66"/>
      <c r="Z15" s="61"/>
      <c r="AA15" s="44">
        <f>B15/B14-1</f>
        <v>0.10000000000000009</v>
      </c>
      <c r="AB15" s="44">
        <f>F15/F14-1</f>
        <v>5.0000000000000044E-2</v>
      </c>
      <c r="AC15" s="44">
        <f>D15/D14-1</f>
        <v>0.10000000000000031</v>
      </c>
      <c r="AD15" s="44">
        <f t="shared" si="16"/>
        <v>5.0000000000000044E-2</v>
      </c>
      <c r="AE15" s="44">
        <f t="shared" si="16"/>
        <v>5.0000000000000044E-2</v>
      </c>
      <c r="AF15" s="44">
        <f t="shared" si="17"/>
        <v>0</v>
      </c>
      <c r="AG15" s="44">
        <f t="shared" si="18"/>
        <v>5.0000000000000266E-2</v>
      </c>
      <c r="AH15" s="4">
        <f>G15/G14-1</f>
        <v>-4.5454545454545414E-2</v>
      </c>
      <c r="AI15" s="84">
        <f t="shared" si="19"/>
        <v>5.0000000000000044E-2</v>
      </c>
      <c r="AJ15" s="84">
        <f t="shared" si="20"/>
        <v>5.0000000000000044E-2</v>
      </c>
      <c r="AK15" s="120"/>
      <c r="AL15" s="65"/>
      <c r="AM15" s="65"/>
      <c r="AN15" s="160"/>
      <c r="AO15" s="119"/>
      <c r="AP15" s="65"/>
      <c r="AQ15" s="65"/>
      <c r="AR15" s="65"/>
      <c r="AS15" s="65"/>
      <c r="AT15" s="65"/>
      <c r="AU15" s="65"/>
      <c r="AV15" s="65"/>
      <c r="AW15" s="65"/>
      <c r="AX15" s="65"/>
      <c r="AY15" s="65"/>
      <c r="AZ15" s="65"/>
      <c r="BA15" s="65"/>
      <c r="BB15" s="65"/>
      <c r="BC15" s="65"/>
      <c r="BD15" s="65"/>
      <c r="BE15" s="65"/>
      <c r="BF15" s="65"/>
      <c r="BG15" s="65"/>
      <c r="BH15" s="65"/>
      <c r="BI15" s="65"/>
      <c r="BJ15" s="65"/>
    </row>
    <row r="16" spans="1:62" x14ac:dyDescent="0.3">
      <c r="A16" s="19">
        <f t="shared" si="1"/>
        <v>5</v>
      </c>
      <c r="B16" s="34">
        <f t="shared" si="10"/>
        <v>2.9282000000000012</v>
      </c>
      <c r="C16" s="131">
        <f t="shared" si="11"/>
        <v>2.4310125000000005</v>
      </c>
      <c r="D16" s="34">
        <f t="shared" si="12"/>
        <v>6.1352761904761923</v>
      </c>
      <c r="E16" s="52"/>
      <c r="F16" s="34">
        <f t="shared" si="13"/>
        <v>2.4310125000000005</v>
      </c>
      <c r="G16" s="37">
        <f t="shared" si="2"/>
        <v>0.79247043638350578</v>
      </c>
      <c r="H16" s="53"/>
      <c r="I16" s="36">
        <f>B16/D16</f>
        <v>0.47727272727272735</v>
      </c>
      <c r="J16" s="34">
        <f>C16/D16</f>
        <v>0.39623521819175289</v>
      </c>
      <c r="K16" s="34">
        <f t="shared" si="3"/>
        <v>0.52500000000000013</v>
      </c>
      <c r="L16" s="34">
        <f t="shared" si="4"/>
        <v>0.50000000000000011</v>
      </c>
      <c r="M16" s="37">
        <f>P16/F16</f>
        <v>1.0000000000000002</v>
      </c>
      <c r="N16" s="52"/>
      <c r="O16" s="37">
        <f t="shared" si="5"/>
        <v>0.66666666666666674</v>
      </c>
      <c r="P16" s="34">
        <f t="shared" si="6"/>
        <v>2.4310125000000009</v>
      </c>
      <c r="Q16" s="34">
        <f t="shared" si="7"/>
        <v>1.2155062500000002</v>
      </c>
      <c r="R16" s="34">
        <f>Q16*D$7</f>
        <v>1.2155062500000002</v>
      </c>
      <c r="S16" s="34">
        <f t="shared" si="14"/>
        <v>4.8620250000000009</v>
      </c>
      <c r="T16" s="34">
        <f>S16*G$7</f>
        <v>0.48620250000000009</v>
      </c>
      <c r="U16" s="41">
        <f t="shared" si="15"/>
        <v>0.19999999999999998</v>
      </c>
      <c r="V16" s="60"/>
      <c r="W16" s="130">
        <f t="shared" si="8"/>
        <v>0.18232593750000037</v>
      </c>
      <c r="X16" s="43">
        <f t="shared" si="9"/>
        <v>0.25000000000000044</v>
      </c>
      <c r="Y16" s="66"/>
      <c r="Z16" s="61"/>
      <c r="AA16" s="44">
        <f>B16/B15-1</f>
        <v>0.10000000000000009</v>
      </c>
      <c r="AB16" s="44">
        <f>F16/F15-1</f>
        <v>5.0000000000000044E-2</v>
      </c>
      <c r="AC16" s="44">
        <f>D16/D15-1</f>
        <v>0.10000000000000009</v>
      </c>
      <c r="AD16" s="44">
        <f t="shared" si="16"/>
        <v>5.0000000000000044E-2</v>
      </c>
      <c r="AE16" s="44">
        <f t="shared" si="16"/>
        <v>5.0000000000000044E-2</v>
      </c>
      <c r="AF16" s="44">
        <f t="shared" si="17"/>
        <v>0</v>
      </c>
      <c r="AG16" s="44">
        <f t="shared" si="18"/>
        <v>4.9999999999999822E-2</v>
      </c>
      <c r="AH16" s="4">
        <f>G16/G15-1</f>
        <v>-4.5454545454545525E-2</v>
      </c>
      <c r="AI16" s="84">
        <f t="shared" si="19"/>
        <v>5.0000000000000044E-2</v>
      </c>
      <c r="AJ16" s="84">
        <f t="shared" si="20"/>
        <v>5.0000000000000266E-2</v>
      </c>
      <c r="AK16" s="120"/>
      <c r="AL16" s="65"/>
      <c r="AM16" s="65"/>
      <c r="AN16" s="160"/>
      <c r="AO16" s="119"/>
      <c r="AP16" s="65"/>
      <c r="AQ16" s="65"/>
      <c r="AR16" s="65"/>
      <c r="AS16" s="65"/>
      <c r="AT16" s="65"/>
      <c r="AU16" s="65"/>
      <c r="AV16" s="65"/>
      <c r="AW16" s="65"/>
      <c r="AX16" s="65"/>
      <c r="AY16" s="65"/>
      <c r="AZ16" s="65"/>
      <c r="BA16" s="65"/>
      <c r="BB16" s="65"/>
      <c r="BC16" s="65"/>
      <c r="BD16" s="65"/>
      <c r="BE16" s="65"/>
      <c r="BF16" s="65"/>
      <c r="BG16" s="65"/>
      <c r="BH16" s="65"/>
      <c r="BI16" s="65"/>
      <c r="BJ16" s="65"/>
    </row>
    <row r="17" spans="1:62" x14ac:dyDescent="0.3">
      <c r="A17" s="19">
        <f t="shared" si="1"/>
        <v>6</v>
      </c>
      <c r="B17" s="34">
        <f t="shared" si="10"/>
        <v>3.2210200000000015</v>
      </c>
      <c r="C17" s="131">
        <f t="shared" si="11"/>
        <v>2.5525631250000007</v>
      </c>
      <c r="D17" s="34">
        <f t="shared" si="12"/>
        <v>6.7488038095238121</v>
      </c>
      <c r="E17" s="52"/>
      <c r="F17" s="34">
        <f t="shared" si="13"/>
        <v>2.5525631250000007</v>
      </c>
      <c r="G17" s="37">
        <f t="shared" si="2"/>
        <v>0.7564490529115282</v>
      </c>
      <c r="H17" s="53"/>
      <c r="I17" s="36">
        <f>B17/D17</f>
        <v>0.47727272727272729</v>
      </c>
      <c r="J17" s="34">
        <f>C17/D17</f>
        <v>0.3782245264557641</v>
      </c>
      <c r="K17" s="34">
        <f t="shared" si="3"/>
        <v>0.52500000000000013</v>
      </c>
      <c r="L17" s="34">
        <f t="shared" si="4"/>
        <v>0.50000000000000011</v>
      </c>
      <c r="M17" s="37">
        <f>P17/F17</f>
        <v>1.0000000000000002</v>
      </c>
      <c r="N17" s="52"/>
      <c r="O17" s="37">
        <f t="shared" si="5"/>
        <v>0.66666666666666674</v>
      </c>
      <c r="P17" s="34">
        <f t="shared" si="6"/>
        <v>2.5525631250000012</v>
      </c>
      <c r="Q17" s="34">
        <f t="shared" si="7"/>
        <v>1.2762815625000004</v>
      </c>
      <c r="R17" s="34">
        <f>Q17*D$7</f>
        <v>1.2762815625000004</v>
      </c>
      <c r="S17" s="34">
        <f t="shared" si="14"/>
        <v>5.1051262500000014</v>
      </c>
      <c r="T17" s="34">
        <f>S17*G$7</f>
        <v>0.51051262500000016</v>
      </c>
      <c r="U17" s="41">
        <f t="shared" si="15"/>
        <v>0.19999999999999998</v>
      </c>
      <c r="V17" s="60"/>
      <c r="W17" s="130">
        <f t="shared" si="8"/>
        <v>0.19144223437500019</v>
      </c>
      <c r="X17" s="43">
        <f t="shared" si="9"/>
        <v>0.25000000000000017</v>
      </c>
      <c r="Y17" s="66"/>
      <c r="Z17" s="61"/>
      <c r="AA17" s="44">
        <f>B17/B16-1</f>
        <v>0.10000000000000009</v>
      </c>
      <c r="AB17" s="44">
        <f>F17/F16-1</f>
        <v>5.0000000000000044E-2</v>
      </c>
      <c r="AC17" s="44">
        <f>D17/D16-1</f>
        <v>0.10000000000000009</v>
      </c>
      <c r="AD17" s="44">
        <f t="shared" si="16"/>
        <v>5.0000000000000044E-2</v>
      </c>
      <c r="AE17" s="44">
        <f t="shared" si="16"/>
        <v>5.0000000000000044E-2</v>
      </c>
      <c r="AF17" s="44">
        <f t="shared" si="17"/>
        <v>0</v>
      </c>
      <c r="AG17" s="44">
        <f t="shared" si="18"/>
        <v>5.0000000000000044E-2</v>
      </c>
      <c r="AH17" s="4">
        <f>G17/G16-1</f>
        <v>-4.5454545454545525E-2</v>
      </c>
      <c r="AI17" s="84">
        <f t="shared" si="19"/>
        <v>5.0000000000000044E-2</v>
      </c>
      <c r="AJ17" s="84">
        <f t="shared" si="20"/>
        <v>5.0000000000000044E-2</v>
      </c>
      <c r="AK17" s="120"/>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row>
    <row r="18" spans="1:62" x14ac:dyDescent="0.3">
      <c r="A18" s="19">
        <f t="shared" si="1"/>
        <v>7</v>
      </c>
      <c r="B18" s="34">
        <f t="shared" si="10"/>
        <v>3.5431220000000021</v>
      </c>
      <c r="C18" s="131">
        <f t="shared" si="11"/>
        <v>2.6801912812500008</v>
      </c>
      <c r="D18" s="34">
        <f t="shared" si="12"/>
        <v>7.4236841904761937</v>
      </c>
      <c r="E18" s="52"/>
      <c r="F18" s="34">
        <f t="shared" si="13"/>
        <v>2.6801912812500008</v>
      </c>
      <c r="G18" s="37">
        <f t="shared" si="2"/>
        <v>0.72206500505191329</v>
      </c>
      <c r="H18" s="53"/>
      <c r="I18" s="36">
        <f>B18/D18</f>
        <v>0.47727272727272735</v>
      </c>
      <c r="J18" s="34">
        <f>C18/D18</f>
        <v>0.36103250252595664</v>
      </c>
      <c r="K18" s="34">
        <f t="shared" si="3"/>
        <v>0.52500000000000013</v>
      </c>
      <c r="L18" s="34">
        <f t="shared" si="4"/>
        <v>0.50000000000000011</v>
      </c>
      <c r="M18" s="37">
        <f>P18/F18</f>
        <v>1.0000000000000002</v>
      </c>
      <c r="N18" s="52"/>
      <c r="O18" s="37">
        <f t="shared" si="5"/>
        <v>0.66666666666666674</v>
      </c>
      <c r="P18" s="34">
        <f t="shared" si="6"/>
        <v>2.6801912812500013</v>
      </c>
      <c r="Q18" s="34">
        <f t="shared" si="7"/>
        <v>1.3400956406250004</v>
      </c>
      <c r="R18" s="34">
        <f>Q18*D$7</f>
        <v>1.3400956406250004</v>
      </c>
      <c r="S18" s="34">
        <f t="shared" si="14"/>
        <v>5.3603825625000017</v>
      </c>
      <c r="T18" s="34">
        <f>S18*G$7</f>
        <v>0.53603825625000023</v>
      </c>
      <c r="U18" s="41">
        <f t="shared" si="15"/>
        <v>0.19999999999999996</v>
      </c>
      <c r="V18" s="60"/>
      <c r="W18" s="130">
        <f t="shared" si="8"/>
        <v>0.2010143460937508</v>
      </c>
      <c r="X18" s="43">
        <f t="shared" si="9"/>
        <v>0.25000000000000094</v>
      </c>
      <c r="Y18" s="66"/>
      <c r="Z18" s="61"/>
      <c r="AA18" s="44">
        <f>B18/B17-1</f>
        <v>0.10000000000000009</v>
      </c>
      <c r="AB18" s="44">
        <f>F18/F17-1</f>
        <v>5.0000000000000044E-2</v>
      </c>
      <c r="AC18" s="44">
        <f>D18/D17-1</f>
        <v>0.10000000000000009</v>
      </c>
      <c r="AD18" s="44">
        <f t="shared" si="16"/>
        <v>5.0000000000000044E-2</v>
      </c>
      <c r="AE18" s="44">
        <f t="shared" si="16"/>
        <v>5.0000000000000044E-2</v>
      </c>
      <c r="AF18" s="44">
        <f t="shared" si="17"/>
        <v>0</v>
      </c>
      <c r="AG18" s="44">
        <f t="shared" si="18"/>
        <v>5.0000000000000044E-2</v>
      </c>
      <c r="AH18" s="4">
        <f>G18/G17-1</f>
        <v>-4.5454545454545414E-2</v>
      </c>
      <c r="AI18" s="84">
        <f t="shared" si="19"/>
        <v>5.0000000000000044E-2</v>
      </c>
      <c r="AJ18" s="84">
        <f t="shared" si="20"/>
        <v>5.0000000000000044E-2</v>
      </c>
      <c r="AK18" s="120"/>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row>
    <row r="19" spans="1:62" x14ac:dyDescent="0.3">
      <c r="A19" s="19">
        <f t="shared" si="1"/>
        <v>8</v>
      </c>
      <c r="B19" s="34">
        <f t="shared" si="10"/>
        <v>3.8974342000000028</v>
      </c>
      <c r="C19" s="131">
        <f t="shared" si="11"/>
        <v>2.8142008453125009</v>
      </c>
      <c r="D19" s="34">
        <f t="shared" si="12"/>
        <v>8.1660526095238133</v>
      </c>
      <c r="E19" s="52"/>
      <c r="F19" s="34">
        <f t="shared" si="13"/>
        <v>2.8142008453125009</v>
      </c>
      <c r="G19" s="37">
        <f t="shared" si="2"/>
        <v>0.6892438684586446</v>
      </c>
      <c r="H19" s="53"/>
      <c r="I19" s="36">
        <f>B19/D19</f>
        <v>0.4772727272727274</v>
      </c>
      <c r="J19" s="34">
        <f>C19/D19</f>
        <v>0.34462193422932225</v>
      </c>
      <c r="K19" s="34">
        <f t="shared" si="3"/>
        <v>0.52500000000000013</v>
      </c>
      <c r="L19" s="34">
        <f t="shared" si="4"/>
        <v>0.50000000000000022</v>
      </c>
      <c r="M19" s="37">
        <f>P19/F19</f>
        <v>1.0000000000000002</v>
      </c>
      <c r="N19" s="52"/>
      <c r="O19" s="37">
        <f t="shared" si="5"/>
        <v>0.66666666666666674</v>
      </c>
      <c r="P19" s="34">
        <f t="shared" si="6"/>
        <v>2.8142008453125018</v>
      </c>
      <c r="Q19" s="34">
        <f t="shared" si="7"/>
        <v>1.4071004226562505</v>
      </c>
      <c r="R19" s="34">
        <f>Q19*D$7</f>
        <v>1.4071004226562505</v>
      </c>
      <c r="S19" s="34">
        <f t="shared" si="14"/>
        <v>5.6284016906250027</v>
      </c>
      <c r="T19" s="34">
        <f>S19*G$7</f>
        <v>0.56284016906250034</v>
      </c>
      <c r="U19" s="41">
        <f t="shared" si="15"/>
        <v>0.1999999999999999</v>
      </c>
      <c r="V19" s="60"/>
      <c r="W19" s="130">
        <f t="shared" si="8"/>
        <v>0.21106506339843834</v>
      </c>
      <c r="X19" s="43">
        <f t="shared" si="9"/>
        <v>0.25000000000000094</v>
      </c>
      <c r="Y19" s="66"/>
      <c r="Z19" s="61"/>
      <c r="AA19" s="44">
        <f>B19/B18-1</f>
        <v>0.10000000000000009</v>
      </c>
      <c r="AB19" s="44">
        <f>F19/F18-1</f>
        <v>5.0000000000000044E-2</v>
      </c>
      <c r="AC19" s="44">
        <f>D19/D18-1</f>
        <v>0.10000000000000009</v>
      </c>
      <c r="AD19" s="44">
        <f t="shared" si="16"/>
        <v>5.0000000000000266E-2</v>
      </c>
      <c r="AE19" s="44">
        <f t="shared" si="16"/>
        <v>5.0000000000000044E-2</v>
      </c>
      <c r="AF19" s="44">
        <f t="shared" si="17"/>
        <v>0</v>
      </c>
      <c r="AG19" s="44">
        <f t="shared" si="18"/>
        <v>5.0000000000000266E-2</v>
      </c>
      <c r="AH19" s="4">
        <f>G19/G18-1</f>
        <v>-4.5454545454545303E-2</v>
      </c>
      <c r="AI19" s="84">
        <f t="shared" si="19"/>
        <v>5.0000000000000044E-2</v>
      </c>
      <c r="AJ19" s="84">
        <f t="shared" si="20"/>
        <v>4.9999999999999822E-2</v>
      </c>
      <c r="AK19" s="120"/>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row>
    <row r="20" spans="1:62" x14ac:dyDescent="0.3">
      <c r="A20" s="19">
        <f t="shared" si="1"/>
        <v>9</v>
      </c>
      <c r="B20" s="34">
        <f t="shared" si="10"/>
        <v>4.2871776200000031</v>
      </c>
      <c r="C20" s="131">
        <f t="shared" si="11"/>
        <v>2.954910887578126</v>
      </c>
      <c r="D20" s="34">
        <f t="shared" si="12"/>
        <v>8.9826578704761939</v>
      </c>
      <c r="E20" s="52"/>
      <c r="F20" s="34">
        <f t="shared" si="13"/>
        <v>2.954910887578126</v>
      </c>
      <c r="G20" s="37">
        <f t="shared" si="2"/>
        <v>0.6579146017105244</v>
      </c>
      <c r="H20" s="53"/>
      <c r="I20" s="36">
        <f>B20/D20</f>
        <v>0.47727272727272746</v>
      </c>
      <c r="J20" s="34">
        <f>C20/D20</f>
        <v>0.3289573008552622</v>
      </c>
      <c r="K20" s="34">
        <f t="shared" si="3"/>
        <v>0.52500000000000024</v>
      </c>
      <c r="L20" s="34">
        <f t="shared" si="4"/>
        <v>0.50000000000000011</v>
      </c>
      <c r="M20" s="37">
        <f>P20/F20</f>
        <v>1.0000000000000004</v>
      </c>
      <c r="N20" s="52"/>
      <c r="O20" s="37">
        <f t="shared" si="5"/>
        <v>0.66666666666666674</v>
      </c>
      <c r="P20" s="34">
        <f t="shared" si="6"/>
        <v>2.9549108875781274</v>
      </c>
      <c r="Q20" s="34">
        <f t="shared" si="7"/>
        <v>1.477455443789063</v>
      </c>
      <c r="R20" s="34">
        <f>Q20*D$7</f>
        <v>1.477455443789063</v>
      </c>
      <c r="S20" s="34">
        <f t="shared" si="14"/>
        <v>5.9098217751562538</v>
      </c>
      <c r="T20" s="34">
        <f>S20*G$7</f>
        <v>0.59098217751562543</v>
      </c>
      <c r="U20" s="41">
        <f t="shared" si="15"/>
        <v>0.19999999999999987</v>
      </c>
      <c r="V20" s="60"/>
      <c r="W20" s="130">
        <f t="shared" si="8"/>
        <v>0.22161831656835962</v>
      </c>
      <c r="X20" s="43">
        <f t="shared" si="9"/>
        <v>0.25000000000000028</v>
      </c>
      <c r="Y20" s="66"/>
      <c r="Z20" s="61"/>
      <c r="AA20" s="44">
        <f>B20/B19-1</f>
        <v>0.10000000000000009</v>
      </c>
      <c r="AB20" s="44">
        <f>F20/F19-1</f>
        <v>5.0000000000000044E-2</v>
      </c>
      <c r="AC20" s="44">
        <f>D20/D19-1</f>
        <v>9.9999999999999867E-2</v>
      </c>
      <c r="AD20" s="44">
        <f t="shared" si="16"/>
        <v>5.0000000000000266E-2</v>
      </c>
      <c r="AE20" s="44">
        <f t="shared" si="16"/>
        <v>5.0000000000000044E-2</v>
      </c>
      <c r="AF20" s="44">
        <f t="shared" si="17"/>
        <v>0</v>
      </c>
      <c r="AG20" s="44">
        <f t="shared" si="18"/>
        <v>5.0000000000000266E-2</v>
      </c>
      <c r="AH20" s="4">
        <f>G20/G19-1</f>
        <v>-4.5454545454545414E-2</v>
      </c>
      <c r="AI20" s="84">
        <f t="shared" si="19"/>
        <v>5.0000000000000044E-2</v>
      </c>
      <c r="AJ20" s="132">
        <f>(R20-T20)/(R19-T19)-1</f>
        <v>5.0000000000000044E-2</v>
      </c>
      <c r="AK20" s="215" t="s">
        <v>72</v>
      </c>
      <c r="AL20" s="215"/>
      <c r="AM20" s="215"/>
      <c r="AN20" s="215"/>
      <c r="AO20" s="215"/>
      <c r="AP20" s="215"/>
      <c r="AQ20" s="215"/>
      <c r="AR20" s="215"/>
      <c r="AS20" s="215"/>
      <c r="AT20" s="215"/>
      <c r="AU20" s="215"/>
      <c r="AV20" s="215"/>
      <c r="AW20" s="215"/>
      <c r="AX20" s="215"/>
      <c r="AY20" s="215"/>
      <c r="AZ20" s="215"/>
      <c r="BA20" s="215"/>
      <c r="BB20" s="65"/>
      <c r="BC20" s="65"/>
      <c r="BD20" s="65"/>
      <c r="BE20" s="65"/>
      <c r="BF20" s="65"/>
      <c r="BG20" s="65"/>
      <c r="BH20" s="65"/>
      <c r="BI20" s="65"/>
      <c r="BJ20" s="65"/>
    </row>
    <row r="21" spans="1:62" s="14" customFormat="1" x14ac:dyDescent="0.3">
      <c r="A21" s="19">
        <f t="shared" si="1"/>
        <v>10</v>
      </c>
      <c r="B21" s="34">
        <f t="shared" si="10"/>
        <v>4.7158953820000038</v>
      </c>
      <c r="C21" s="131">
        <f t="shared" si="11"/>
        <v>3.1026564319570324</v>
      </c>
      <c r="D21" s="34">
        <f t="shared" si="12"/>
        <v>9.8809236575238142</v>
      </c>
      <c r="E21" s="52"/>
      <c r="F21" s="34">
        <f t="shared" si="13"/>
        <v>3.1026564319570324</v>
      </c>
      <c r="G21" s="37">
        <f t="shared" si="2"/>
        <v>0.62800939254186428</v>
      </c>
      <c r="H21" s="53"/>
      <c r="I21" s="36">
        <f>B21/D21</f>
        <v>0.47727272727272746</v>
      </c>
      <c r="J21" s="34">
        <f>C21/D21</f>
        <v>0.31400469627093208</v>
      </c>
      <c r="K21" s="34">
        <f t="shared" si="3"/>
        <v>0.52500000000000024</v>
      </c>
      <c r="L21" s="34">
        <f t="shared" si="4"/>
        <v>0.50000000000000022</v>
      </c>
      <c r="M21" s="37">
        <f>P21/F21</f>
        <v>1.0000000000000004</v>
      </c>
      <c r="N21" s="52"/>
      <c r="O21" s="37">
        <f t="shared" si="5"/>
        <v>0.66666666666666674</v>
      </c>
      <c r="P21" s="34">
        <f t="shared" si="6"/>
        <v>3.1026564319570338</v>
      </c>
      <c r="Q21" s="34">
        <f t="shared" si="7"/>
        <v>1.5513282159785162</v>
      </c>
      <c r="R21" s="34">
        <f>Q21*D$7</f>
        <v>1.5513282159785162</v>
      </c>
      <c r="S21" s="34">
        <f t="shared" si="14"/>
        <v>6.2053128639140667</v>
      </c>
      <c r="T21" s="34">
        <f>S21*G$7</f>
        <v>0.62053128639140676</v>
      </c>
      <c r="U21" s="41">
        <f t="shared" si="15"/>
        <v>0.19999999999999987</v>
      </c>
      <c r="V21" s="60"/>
      <c r="W21" s="130">
        <f t="shared" si="8"/>
        <v>0.23269923239677848</v>
      </c>
      <c r="X21" s="43">
        <f t="shared" si="9"/>
        <v>0.25000000000000117</v>
      </c>
      <c r="Y21" s="66"/>
      <c r="Z21" s="61"/>
      <c r="AA21" s="44">
        <f>B21/B20-1</f>
        <v>0.10000000000000009</v>
      </c>
      <c r="AB21" s="44">
        <f>F21/F20-1</f>
        <v>5.0000000000000044E-2</v>
      </c>
      <c r="AC21" s="44">
        <f>D21/D20-1</f>
        <v>0.10000000000000009</v>
      </c>
      <c r="AD21" s="44">
        <f t="shared" si="16"/>
        <v>5.0000000000000044E-2</v>
      </c>
      <c r="AE21" s="44">
        <f t="shared" si="16"/>
        <v>5.0000000000000044E-2</v>
      </c>
      <c r="AF21" s="44">
        <f t="shared" si="17"/>
        <v>0</v>
      </c>
      <c r="AG21" s="44">
        <f t="shared" si="18"/>
        <v>5.0000000000000044E-2</v>
      </c>
      <c r="AH21" s="4">
        <f>G21/G20-1</f>
        <v>-4.5454545454545303E-2</v>
      </c>
      <c r="AI21" s="84">
        <f t="shared" si="19"/>
        <v>5.0000000000000044E-2</v>
      </c>
      <c r="AJ21" s="132">
        <f t="shared" ref="AJ21:AJ84" si="21">(R21-T21)/(R20-T20)-1</f>
        <v>5.0000000000000044E-2</v>
      </c>
    </row>
    <row r="22" spans="1:62" s="14" customFormat="1" x14ac:dyDescent="0.3">
      <c r="A22" s="19">
        <f t="shared" si="1"/>
        <v>11</v>
      </c>
      <c r="B22" s="34">
        <f t="shared" si="10"/>
        <v>5.1874849202000046</v>
      </c>
      <c r="C22" s="131">
        <f t="shared" si="11"/>
        <v>3.257789253554884</v>
      </c>
      <c r="D22" s="34">
        <f t="shared" si="12"/>
        <v>10.869016023276195</v>
      </c>
      <c r="E22" s="52"/>
      <c r="F22" s="34">
        <f t="shared" si="13"/>
        <v>3.257789253554884</v>
      </c>
      <c r="G22" s="37">
        <f t="shared" si="2"/>
        <v>0.59946351106268869</v>
      </c>
      <c r="H22" s="53"/>
      <c r="I22" s="36">
        <f>B22/D22</f>
        <v>0.47727272727272746</v>
      </c>
      <c r="J22" s="34">
        <f>C22/D22</f>
        <v>0.29973175553134423</v>
      </c>
      <c r="K22" s="34">
        <f t="shared" si="3"/>
        <v>0.52500000000000024</v>
      </c>
      <c r="L22" s="34">
        <f t="shared" si="4"/>
        <v>0.50000000000000022</v>
      </c>
      <c r="M22" s="37">
        <f>P22/F22</f>
        <v>1.0000000000000007</v>
      </c>
      <c r="N22" s="52"/>
      <c r="O22" s="37">
        <f t="shared" si="5"/>
        <v>0.66666666666666674</v>
      </c>
      <c r="P22" s="34">
        <f t="shared" si="6"/>
        <v>3.2577892535548862</v>
      </c>
      <c r="Q22" s="34">
        <f t="shared" si="7"/>
        <v>1.628894626777442</v>
      </c>
      <c r="R22" s="34">
        <f>Q22*D$7</f>
        <v>1.628894626777442</v>
      </c>
      <c r="S22" s="34">
        <f t="shared" si="14"/>
        <v>6.5155785071097707</v>
      </c>
      <c r="T22" s="34">
        <f>S22*G$7</f>
        <v>0.65155785071097716</v>
      </c>
      <c r="U22" s="41">
        <f t="shared" si="15"/>
        <v>0.19999999999999982</v>
      </c>
      <c r="V22" s="60"/>
      <c r="W22" s="130">
        <f t="shared" si="8"/>
        <v>0.24433419401661749</v>
      </c>
      <c r="X22" s="43">
        <f t="shared" si="9"/>
        <v>0.25000000000000133</v>
      </c>
      <c r="Y22" s="66"/>
      <c r="Z22" s="61"/>
      <c r="AA22" s="44">
        <f>B22/B21-1</f>
        <v>0.10000000000000009</v>
      </c>
      <c r="AB22" s="44">
        <f>F22/F21-1</f>
        <v>5.0000000000000044E-2</v>
      </c>
      <c r="AC22" s="44">
        <f>D22/D21-1</f>
        <v>0.10000000000000009</v>
      </c>
      <c r="AD22" s="44">
        <f t="shared" si="16"/>
        <v>5.0000000000000266E-2</v>
      </c>
      <c r="AE22" s="44">
        <f t="shared" si="16"/>
        <v>5.0000000000000044E-2</v>
      </c>
      <c r="AF22" s="44">
        <f t="shared" si="17"/>
        <v>0</v>
      </c>
      <c r="AG22" s="44">
        <f t="shared" si="18"/>
        <v>5.0000000000000044E-2</v>
      </c>
      <c r="AH22" s="4">
        <f>G22/G21-1</f>
        <v>-4.5454545454545303E-2</v>
      </c>
      <c r="AI22" s="84">
        <f t="shared" si="19"/>
        <v>5.0000000000000044E-2</v>
      </c>
      <c r="AJ22" s="132">
        <f t="shared" si="21"/>
        <v>4.9999999999999822E-2</v>
      </c>
    </row>
    <row r="23" spans="1:62" s="14" customFormat="1" x14ac:dyDescent="0.3">
      <c r="A23" s="19">
        <f t="shared" si="1"/>
        <v>12</v>
      </c>
      <c r="B23" s="34">
        <f t="shared" si="10"/>
        <v>5.7062334122200058</v>
      </c>
      <c r="C23" s="131">
        <f t="shared" si="11"/>
        <v>3.4206787162326284</v>
      </c>
      <c r="D23" s="34">
        <f t="shared" si="12"/>
        <v>11.955917625603815</v>
      </c>
      <c r="E23" s="52"/>
      <c r="F23" s="34">
        <f t="shared" si="13"/>
        <v>3.4206787162326284</v>
      </c>
      <c r="G23" s="37">
        <f t="shared" si="2"/>
        <v>0.57221516965074837</v>
      </c>
      <c r="H23" s="53"/>
      <c r="I23" s="36">
        <f>B23/D23</f>
        <v>0.47727272727272751</v>
      </c>
      <c r="J23" s="34">
        <f>C23/D23</f>
        <v>0.28610758482537407</v>
      </c>
      <c r="K23" s="34">
        <f t="shared" si="3"/>
        <v>0.52500000000000036</v>
      </c>
      <c r="L23" s="34">
        <f t="shared" si="4"/>
        <v>0.50000000000000022</v>
      </c>
      <c r="M23" s="37">
        <f>P23/F23</f>
        <v>1.0000000000000009</v>
      </c>
      <c r="N23" s="52"/>
      <c r="O23" s="37">
        <f t="shared" si="5"/>
        <v>0.66666666666666674</v>
      </c>
      <c r="P23" s="34">
        <f t="shared" si="6"/>
        <v>3.4206787162326311</v>
      </c>
      <c r="Q23" s="34">
        <f t="shared" si="7"/>
        <v>1.7103393581163142</v>
      </c>
      <c r="R23" s="34">
        <f>Q23*D$7</f>
        <v>1.7103393581163142</v>
      </c>
      <c r="S23" s="34">
        <f t="shared" si="14"/>
        <v>6.8413574324652604</v>
      </c>
      <c r="T23" s="34">
        <f>S23*G$7</f>
        <v>0.68413574324652604</v>
      </c>
      <c r="U23" s="41">
        <f t="shared" si="15"/>
        <v>0.19999999999999982</v>
      </c>
      <c r="V23" s="60"/>
      <c r="W23" s="130">
        <f t="shared" si="8"/>
        <v>0.25655090371744871</v>
      </c>
      <c r="X23" s="43">
        <f t="shared" si="9"/>
        <v>0.25000000000000161</v>
      </c>
      <c r="Y23" s="66"/>
      <c r="Z23" s="61"/>
      <c r="AA23" s="44">
        <f>B23/B22-1</f>
        <v>0.10000000000000009</v>
      </c>
      <c r="AB23" s="44">
        <f>F23/F22-1</f>
        <v>5.0000000000000044E-2</v>
      </c>
      <c r="AC23" s="44">
        <f>D23/D22-1</f>
        <v>0.10000000000000009</v>
      </c>
      <c r="AD23" s="44">
        <f t="shared" si="16"/>
        <v>5.0000000000000266E-2</v>
      </c>
      <c r="AE23" s="44">
        <f t="shared" si="16"/>
        <v>5.0000000000000044E-2</v>
      </c>
      <c r="AF23" s="44">
        <f t="shared" si="17"/>
        <v>0</v>
      </c>
      <c r="AG23" s="44">
        <f t="shared" si="18"/>
        <v>5.0000000000000266E-2</v>
      </c>
      <c r="AH23" s="4">
        <f>G23/G22-1</f>
        <v>-4.5454545454545303E-2</v>
      </c>
      <c r="AI23" s="84">
        <f t="shared" si="19"/>
        <v>5.0000000000000044E-2</v>
      </c>
      <c r="AJ23" s="132">
        <f t="shared" si="21"/>
        <v>5.0000000000000044E-2</v>
      </c>
    </row>
    <row r="24" spans="1:62" s="14" customFormat="1" x14ac:dyDescent="0.3">
      <c r="A24" s="19">
        <f t="shared" si="1"/>
        <v>13</v>
      </c>
      <c r="B24" s="34">
        <f t="shared" si="10"/>
        <v>6.276856753442007</v>
      </c>
      <c r="C24" s="131">
        <f t="shared" si="11"/>
        <v>3.5917126520442602</v>
      </c>
      <c r="D24" s="34">
        <f t="shared" si="12"/>
        <v>13.1515093881642</v>
      </c>
      <c r="E24" s="52"/>
      <c r="F24" s="34">
        <f t="shared" si="13"/>
        <v>3.5917126520442602</v>
      </c>
      <c r="G24" s="37">
        <f t="shared" si="2"/>
        <v>0.54620538921207795</v>
      </c>
      <c r="H24" s="53"/>
      <c r="I24" s="36">
        <f>B24/D24</f>
        <v>0.47727272727272746</v>
      </c>
      <c r="J24" s="34">
        <f>C24/D24</f>
        <v>0.27310269460603881</v>
      </c>
      <c r="K24" s="34">
        <f t="shared" si="3"/>
        <v>0.52500000000000024</v>
      </c>
      <c r="L24" s="34">
        <f t="shared" si="4"/>
        <v>0.50000000000000022</v>
      </c>
      <c r="M24" s="37">
        <f>P24/F24</f>
        <v>1.0000000000000009</v>
      </c>
      <c r="N24" s="52"/>
      <c r="O24" s="37">
        <f t="shared" si="5"/>
        <v>0.66666666666666685</v>
      </c>
      <c r="P24" s="34">
        <f t="shared" si="6"/>
        <v>3.5917126520442637</v>
      </c>
      <c r="Q24" s="34">
        <f t="shared" si="7"/>
        <v>1.7958563260221301</v>
      </c>
      <c r="R24" s="34">
        <f>Q24*D$7</f>
        <v>1.7958563260221301</v>
      </c>
      <c r="S24" s="34">
        <f t="shared" si="14"/>
        <v>7.1834253040885239</v>
      </c>
      <c r="T24" s="34">
        <f>S24*G$7</f>
        <v>0.71834253040885243</v>
      </c>
      <c r="U24" s="41">
        <f t="shared" si="15"/>
        <v>0.19999999999999979</v>
      </c>
      <c r="V24" s="60"/>
      <c r="W24" s="130">
        <f t="shared" si="8"/>
        <v>0.26937844890331974</v>
      </c>
      <c r="X24" s="43">
        <f t="shared" si="9"/>
        <v>0.25000000000000033</v>
      </c>
      <c r="Y24" s="66"/>
      <c r="Z24" s="61"/>
      <c r="AA24" s="44">
        <f>B24/B23-1</f>
        <v>0.10000000000000009</v>
      </c>
      <c r="AB24" s="44">
        <f>F24/F23-1</f>
        <v>5.0000000000000044E-2</v>
      </c>
      <c r="AC24" s="44">
        <f>D24/D23-1</f>
        <v>0.10000000000000031</v>
      </c>
      <c r="AD24" s="44">
        <f t="shared" si="16"/>
        <v>5.0000000000000266E-2</v>
      </c>
      <c r="AE24" s="44">
        <f t="shared" si="16"/>
        <v>5.0000000000000044E-2</v>
      </c>
      <c r="AF24" s="44">
        <f t="shared" si="17"/>
        <v>0</v>
      </c>
      <c r="AG24" s="44">
        <f t="shared" si="18"/>
        <v>5.0000000000000044E-2</v>
      </c>
      <c r="AH24" s="4">
        <f>G24/G23-1</f>
        <v>-4.5454545454545525E-2</v>
      </c>
      <c r="AI24" s="84">
        <f t="shared" si="19"/>
        <v>5.0000000000000044E-2</v>
      </c>
      <c r="AJ24" s="132">
        <f t="shared" si="21"/>
        <v>5.0000000000000044E-2</v>
      </c>
    </row>
    <row r="25" spans="1:62" s="14" customFormat="1" x14ac:dyDescent="0.3">
      <c r="A25" s="19">
        <f t="shared" si="1"/>
        <v>14</v>
      </c>
      <c r="B25" s="34">
        <f t="shared" si="10"/>
        <v>6.9045424287862085</v>
      </c>
      <c r="C25" s="131">
        <f t="shared" si="11"/>
        <v>3.7712982846464733</v>
      </c>
      <c r="D25" s="34">
        <f t="shared" si="12"/>
        <v>14.46666032698062</v>
      </c>
      <c r="E25" s="52"/>
      <c r="F25" s="34">
        <f t="shared" si="13"/>
        <v>3.7712982846464733</v>
      </c>
      <c r="G25" s="37">
        <f t="shared" si="2"/>
        <v>0.52137787152061987</v>
      </c>
      <c r="H25" s="53"/>
      <c r="I25" s="36">
        <f>B25/D25</f>
        <v>0.47727272727272751</v>
      </c>
      <c r="J25" s="34">
        <f>C25/D25</f>
        <v>0.26068893576030983</v>
      </c>
      <c r="K25" s="34">
        <f t="shared" si="3"/>
        <v>0.52500000000000036</v>
      </c>
      <c r="L25" s="34">
        <f t="shared" si="4"/>
        <v>0.50000000000000022</v>
      </c>
      <c r="M25" s="37">
        <f>P25/F25</f>
        <v>1.0000000000000009</v>
      </c>
      <c r="N25" s="52"/>
      <c r="O25" s="37">
        <f t="shared" si="5"/>
        <v>0.66666666666666685</v>
      </c>
      <c r="P25" s="34">
        <f t="shared" si="6"/>
        <v>3.7712982846464769</v>
      </c>
      <c r="Q25" s="34">
        <f t="shared" si="7"/>
        <v>1.8856491423232367</v>
      </c>
      <c r="R25" s="34">
        <f>Q25*D$7</f>
        <v>1.8856491423232367</v>
      </c>
      <c r="S25" s="34">
        <f t="shared" si="14"/>
        <v>7.5425965692929502</v>
      </c>
      <c r="T25" s="34">
        <f>S25*G$7</f>
        <v>0.75425965692929509</v>
      </c>
      <c r="U25" s="41">
        <f t="shared" si="15"/>
        <v>0.19999999999999979</v>
      </c>
      <c r="V25" s="60"/>
      <c r="W25" s="130">
        <f t="shared" si="8"/>
        <v>0.28284737134848648</v>
      </c>
      <c r="X25" s="43">
        <f t="shared" si="9"/>
        <v>0.250000000000001</v>
      </c>
      <c r="Y25" s="66"/>
      <c r="Z25" s="61"/>
      <c r="AA25" s="44">
        <f>B25/B24-1</f>
        <v>0.10000000000000009</v>
      </c>
      <c r="AB25" s="44">
        <f>F25/F24-1</f>
        <v>5.0000000000000044E-2</v>
      </c>
      <c r="AC25" s="44">
        <f>D25/D24-1</f>
        <v>9.9999999999999867E-2</v>
      </c>
      <c r="AD25" s="44">
        <f t="shared" si="16"/>
        <v>5.0000000000000044E-2</v>
      </c>
      <c r="AE25" s="44">
        <f t="shared" si="16"/>
        <v>5.0000000000000044E-2</v>
      </c>
      <c r="AF25" s="44">
        <f t="shared" si="17"/>
        <v>0</v>
      </c>
      <c r="AG25" s="44">
        <f t="shared" si="18"/>
        <v>5.0000000000000044E-2</v>
      </c>
      <c r="AH25" s="4">
        <f>G25/G24-1</f>
        <v>-4.5454545454545414E-2</v>
      </c>
      <c r="AI25" s="84">
        <f t="shared" si="19"/>
        <v>5.0000000000000044E-2</v>
      </c>
      <c r="AJ25" s="132">
        <f t="shared" si="21"/>
        <v>5.0000000000000044E-2</v>
      </c>
    </row>
    <row r="26" spans="1:62" s="14" customFormat="1" x14ac:dyDescent="0.3">
      <c r="A26" s="19">
        <f t="shared" si="1"/>
        <v>15</v>
      </c>
      <c r="B26" s="34">
        <f t="shared" si="10"/>
        <v>7.5949966716648296</v>
      </c>
      <c r="C26" s="131">
        <f t="shared" si="11"/>
        <v>3.9598631988787973</v>
      </c>
      <c r="D26" s="34">
        <f t="shared" si="12"/>
        <v>15.913326359678683</v>
      </c>
      <c r="E26" s="52"/>
      <c r="F26" s="34">
        <f t="shared" si="13"/>
        <v>3.9598631988787973</v>
      </c>
      <c r="G26" s="37">
        <f t="shared" si="2"/>
        <v>0.49767887736059169</v>
      </c>
      <c r="H26" s="53"/>
      <c r="I26" s="36">
        <f>B26/D26</f>
        <v>0.47727272727272751</v>
      </c>
      <c r="J26" s="34">
        <f>C26/D26</f>
        <v>0.24883943868029573</v>
      </c>
      <c r="K26" s="34">
        <f t="shared" si="3"/>
        <v>0.52500000000000024</v>
      </c>
      <c r="L26" s="34">
        <f t="shared" si="4"/>
        <v>0.50000000000000022</v>
      </c>
      <c r="M26" s="37">
        <f>P26/F26</f>
        <v>1.0000000000000009</v>
      </c>
      <c r="N26" s="52"/>
      <c r="O26" s="37">
        <f t="shared" si="5"/>
        <v>0.66666666666666685</v>
      </c>
      <c r="P26" s="34">
        <f t="shared" si="6"/>
        <v>3.9598631988788009</v>
      </c>
      <c r="Q26" s="34">
        <f t="shared" si="7"/>
        <v>1.9799315994393987</v>
      </c>
      <c r="R26" s="34">
        <f>Q26*D$7</f>
        <v>1.9799315994393987</v>
      </c>
      <c r="S26" s="34">
        <f t="shared" si="14"/>
        <v>7.9197263977575982</v>
      </c>
      <c r="T26" s="34">
        <f>S26*G$7</f>
        <v>0.79197263977575982</v>
      </c>
      <c r="U26" s="41">
        <f t="shared" si="15"/>
        <v>0.19999999999999982</v>
      </c>
      <c r="V26" s="60"/>
      <c r="W26" s="130">
        <f t="shared" si="8"/>
        <v>0.29698973991591027</v>
      </c>
      <c r="X26" s="43">
        <f t="shared" si="9"/>
        <v>0.25000000000000044</v>
      </c>
      <c r="Y26" s="66"/>
      <c r="Z26" s="61"/>
      <c r="AA26" s="44">
        <f>B26/B25-1</f>
        <v>0.10000000000000009</v>
      </c>
      <c r="AB26" s="44">
        <f>F26/F25-1</f>
        <v>5.0000000000000044E-2</v>
      </c>
      <c r="AC26" s="44">
        <f>D26/D25-1</f>
        <v>0.10000000000000009</v>
      </c>
      <c r="AD26" s="44">
        <f t="shared" si="16"/>
        <v>5.0000000000000044E-2</v>
      </c>
      <c r="AE26" s="44">
        <f t="shared" si="16"/>
        <v>5.0000000000000044E-2</v>
      </c>
      <c r="AF26" s="44">
        <f t="shared" si="17"/>
        <v>0</v>
      </c>
      <c r="AG26" s="44">
        <f t="shared" si="18"/>
        <v>5.0000000000000044E-2</v>
      </c>
      <c r="AH26" s="4">
        <f>G26/G25-1</f>
        <v>-4.5454545454545525E-2</v>
      </c>
      <c r="AI26" s="84">
        <f t="shared" si="19"/>
        <v>5.0000000000000044E-2</v>
      </c>
      <c r="AJ26" s="132">
        <f t="shared" si="21"/>
        <v>5.0000000000000266E-2</v>
      </c>
    </row>
    <row r="27" spans="1:62" s="14" customFormat="1" x14ac:dyDescent="0.3">
      <c r="A27" s="19">
        <f t="shared" si="1"/>
        <v>16</v>
      </c>
      <c r="B27" s="34">
        <f t="shared" si="10"/>
        <v>8.3544963388313125</v>
      </c>
      <c r="C27" s="131">
        <f t="shared" si="11"/>
        <v>4.1578563588227375</v>
      </c>
      <c r="D27" s="34">
        <f t="shared" si="12"/>
        <v>17.504658995646551</v>
      </c>
      <c r="E27" s="52"/>
      <c r="F27" s="34">
        <f t="shared" si="13"/>
        <v>4.1578563588227375</v>
      </c>
      <c r="G27" s="37">
        <f t="shared" si="2"/>
        <v>0.47505711020783753</v>
      </c>
      <c r="H27" s="53"/>
      <c r="I27" s="36">
        <f>B27/D27</f>
        <v>0.47727272727272751</v>
      </c>
      <c r="J27" s="34">
        <f>C27/D27</f>
        <v>0.23752855510391868</v>
      </c>
      <c r="K27" s="34">
        <f t="shared" si="3"/>
        <v>0.52500000000000024</v>
      </c>
      <c r="L27" s="34">
        <f t="shared" si="4"/>
        <v>0.50000000000000022</v>
      </c>
      <c r="M27" s="37">
        <f>P27/F27</f>
        <v>1.0000000000000009</v>
      </c>
      <c r="N27" s="52"/>
      <c r="O27" s="37">
        <f t="shared" si="5"/>
        <v>0.66666666666666685</v>
      </c>
      <c r="P27" s="34">
        <f t="shared" si="6"/>
        <v>4.1578563588227411</v>
      </c>
      <c r="Q27" s="34">
        <f t="shared" si="7"/>
        <v>2.0789281794113688</v>
      </c>
      <c r="R27" s="34">
        <f>Q27*D$7</f>
        <v>2.0789281794113688</v>
      </c>
      <c r="S27" s="34">
        <f t="shared" si="14"/>
        <v>8.3157127176454786</v>
      </c>
      <c r="T27" s="34">
        <f>S27*G$7</f>
        <v>0.83157127176454793</v>
      </c>
      <c r="U27" s="41">
        <f t="shared" si="15"/>
        <v>0.19999999999999979</v>
      </c>
      <c r="V27" s="60"/>
      <c r="W27" s="130">
        <f t="shared" si="8"/>
        <v>0.31183922691170629</v>
      </c>
      <c r="X27" s="43">
        <f t="shared" si="9"/>
        <v>0.25000000000000089</v>
      </c>
      <c r="Y27" s="66"/>
      <c r="Z27" s="61"/>
      <c r="AA27" s="44">
        <f>B27/B26-1</f>
        <v>0.10000000000000009</v>
      </c>
      <c r="AB27" s="44">
        <f>F27/F26-1</f>
        <v>5.0000000000000044E-2</v>
      </c>
      <c r="AC27" s="44">
        <f>D27/D26-1</f>
        <v>0.10000000000000009</v>
      </c>
      <c r="AD27" s="44">
        <f t="shared" si="16"/>
        <v>5.0000000000000044E-2</v>
      </c>
      <c r="AE27" s="44">
        <f t="shared" si="16"/>
        <v>5.0000000000000044E-2</v>
      </c>
      <c r="AF27" s="44">
        <f t="shared" si="17"/>
        <v>0</v>
      </c>
      <c r="AG27" s="44">
        <f t="shared" si="18"/>
        <v>5.0000000000000044E-2</v>
      </c>
      <c r="AH27" s="4">
        <f>G27/G26-1</f>
        <v>-4.5454545454545414E-2</v>
      </c>
      <c r="AI27" s="84">
        <f t="shared" si="19"/>
        <v>5.0000000000000044E-2</v>
      </c>
      <c r="AJ27" s="132">
        <f t="shared" si="21"/>
        <v>5.0000000000000044E-2</v>
      </c>
    </row>
    <row r="28" spans="1:62" s="14" customFormat="1" x14ac:dyDescent="0.3">
      <c r="A28" s="19">
        <f t="shared" si="1"/>
        <v>17</v>
      </c>
      <c r="B28" s="34">
        <f t="shared" si="10"/>
        <v>9.1899459727144439</v>
      </c>
      <c r="C28" s="131">
        <f t="shared" si="11"/>
        <v>4.3657491767638748</v>
      </c>
      <c r="D28" s="34">
        <f t="shared" si="12"/>
        <v>19.25512489521121</v>
      </c>
      <c r="E28" s="52"/>
      <c r="F28" s="34">
        <f t="shared" si="13"/>
        <v>4.3657491767638748</v>
      </c>
      <c r="G28" s="37">
        <f t="shared" si="2"/>
        <v>0.45346360519839035</v>
      </c>
      <c r="H28" s="53"/>
      <c r="I28" s="36">
        <f>B28/D28</f>
        <v>0.4772727272727274</v>
      </c>
      <c r="J28" s="34">
        <f>C28/D28</f>
        <v>0.22673180259919506</v>
      </c>
      <c r="K28" s="34">
        <f t="shared" si="3"/>
        <v>0.52500000000000013</v>
      </c>
      <c r="L28" s="34">
        <f t="shared" si="4"/>
        <v>0.50000000000000011</v>
      </c>
      <c r="M28" s="37">
        <f>P28/F28</f>
        <v>1.0000000000000009</v>
      </c>
      <c r="N28" s="52"/>
      <c r="O28" s="37">
        <f t="shared" si="5"/>
        <v>0.66666666666666685</v>
      </c>
      <c r="P28" s="34">
        <f t="shared" si="6"/>
        <v>4.3657491767638783</v>
      </c>
      <c r="Q28" s="34">
        <f t="shared" si="7"/>
        <v>2.1828745883819374</v>
      </c>
      <c r="R28" s="34">
        <f>Q28*D$7</f>
        <v>2.1828745883819374</v>
      </c>
      <c r="S28" s="34">
        <f t="shared" si="14"/>
        <v>8.7314983535277531</v>
      </c>
      <c r="T28" s="34">
        <f>S28*G$7</f>
        <v>0.87314983535277535</v>
      </c>
      <c r="U28" s="41">
        <f t="shared" si="15"/>
        <v>0.19999999999999982</v>
      </c>
      <c r="V28" s="60"/>
      <c r="W28" s="130">
        <f t="shared" si="8"/>
        <v>0.32743118825729001</v>
      </c>
      <c r="X28" s="43">
        <f t="shared" si="9"/>
        <v>0.24999999999999961</v>
      </c>
      <c r="Y28" s="66"/>
      <c r="Z28" s="61"/>
      <c r="AA28" s="44">
        <f>B28/B27-1</f>
        <v>0.10000000000000009</v>
      </c>
      <c r="AB28" s="44">
        <f>F28/F27-1</f>
        <v>5.0000000000000044E-2</v>
      </c>
      <c r="AC28" s="44">
        <f>D28/D27-1</f>
        <v>0.10000000000000031</v>
      </c>
      <c r="AD28" s="44">
        <f t="shared" si="16"/>
        <v>5.0000000000000044E-2</v>
      </c>
      <c r="AE28" s="44">
        <f t="shared" si="16"/>
        <v>5.0000000000000044E-2</v>
      </c>
      <c r="AF28" s="44">
        <f t="shared" si="17"/>
        <v>0</v>
      </c>
      <c r="AG28" s="44">
        <f t="shared" si="18"/>
        <v>5.0000000000000044E-2</v>
      </c>
      <c r="AH28" s="4">
        <f>G28/G27-1</f>
        <v>-4.5454545454545525E-2</v>
      </c>
      <c r="AI28" s="84">
        <f t="shared" si="19"/>
        <v>5.0000000000000044E-2</v>
      </c>
      <c r="AJ28" s="132">
        <f t="shared" si="21"/>
        <v>5.0000000000000266E-2</v>
      </c>
    </row>
    <row r="29" spans="1:62" s="14" customFormat="1" x14ac:dyDescent="0.3">
      <c r="A29" s="19">
        <f t="shared" si="1"/>
        <v>18</v>
      </c>
      <c r="B29" s="34">
        <f t="shared" si="10"/>
        <v>10.108940569985888</v>
      </c>
      <c r="C29" s="131">
        <f t="shared" si="11"/>
        <v>4.584036635602069</v>
      </c>
      <c r="D29" s="34">
        <f t="shared" si="12"/>
        <v>21.180637384732329</v>
      </c>
      <c r="E29" s="52"/>
      <c r="F29" s="34">
        <f t="shared" si="13"/>
        <v>4.584036635602069</v>
      </c>
      <c r="G29" s="37">
        <f t="shared" si="2"/>
        <v>0.43285162314391806</v>
      </c>
      <c r="H29" s="53"/>
      <c r="I29" s="36">
        <f>B29/D29</f>
        <v>0.47727272727272746</v>
      </c>
      <c r="J29" s="34">
        <f>C29/D29</f>
        <v>0.21642581157195898</v>
      </c>
      <c r="K29" s="34">
        <f t="shared" si="3"/>
        <v>0.52500000000000024</v>
      </c>
      <c r="L29" s="34">
        <f t="shared" si="4"/>
        <v>0.50000000000000011</v>
      </c>
      <c r="M29" s="37">
        <f>P29/F29</f>
        <v>1.0000000000000007</v>
      </c>
      <c r="N29" s="52"/>
      <c r="O29" s="37">
        <f t="shared" si="5"/>
        <v>0.66666666666666685</v>
      </c>
      <c r="P29" s="34">
        <f t="shared" si="6"/>
        <v>4.5840366356020716</v>
      </c>
      <c r="Q29" s="34">
        <f t="shared" si="7"/>
        <v>2.2920183178010345</v>
      </c>
      <c r="R29" s="34">
        <f>Q29*D$7</f>
        <v>2.2920183178010345</v>
      </c>
      <c r="S29" s="34">
        <f t="shared" si="14"/>
        <v>9.1680732712041397</v>
      </c>
      <c r="T29" s="34">
        <f>S29*G$7</f>
        <v>0.91680732712041402</v>
      </c>
      <c r="U29" s="41">
        <f t="shared" si="15"/>
        <v>0.1999999999999999</v>
      </c>
      <c r="V29" s="60"/>
      <c r="W29" s="130">
        <f t="shared" si="8"/>
        <v>0.34380274767015573</v>
      </c>
      <c r="X29" s="43">
        <f t="shared" si="9"/>
        <v>0.25000000000000044</v>
      </c>
      <c r="Y29" s="66"/>
      <c r="Z29" s="61"/>
      <c r="AA29" s="44">
        <f>B29/B28-1</f>
        <v>0.10000000000000009</v>
      </c>
      <c r="AB29" s="44">
        <f>F29/F28-1</f>
        <v>5.0000000000000044E-2</v>
      </c>
      <c r="AC29" s="44">
        <f>D29/D28-1</f>
        <v>9.9999999999999867E-2</v>
      </c>
      <c r="AD29" s="44">
        <f t="shared" si="16"/>
        <v>4.9999999999999822E-2</v>
      </c>
      <c r="AE29" s="44">
        <f t="shared" si="16"/>
        <v>5.0000000000000044E-2</v>
      </c>
      <c r="AF29" s="44">
        <f t="shared" si="17"/>
        <v>0</v>
      </c>
      <c r="AG29" s="44">
        <f t="shared" si="18"/>
        <v>4.9999999999999822E-2</v>
      </c>
      <c r="AH29" s="4">
        <f>G29/G28-1</f>
        <v>-4.5454545454545414E-2</v>
      </c>
      <c r="AI29" s="84">
        <f t="shared" si="19"/>
        <v>5.0000000000000044E-2</v>
      </c>
      <c r="AJ29" s="132">
        <f t="shared" si="21"/>
        <v>5.0000000000000266E-2</v>
      </c>
    </row>
    <row r="30" spans="1:62" s="14" customFormat="1" x14ac:dyDescent="0.3">
      <c r="A30" s="19">
        <f t="shared" si="1"/>
        <v>19</v>
      </c>
      <c r="B30" s="34">
        <f t="shared" si="10"/>
        <v>11.119834626984478</v>
      </c>
      <c r="C30" s="131">
        <f t="shared" si="11"/>
        <v>4.8132384673821722</v>
      </c>
      <c r="D30" s="34">
        <f t="shared" si="12"/>
        <v>23.298701123205561</v>
      </c>
      <c r="E30" s="52"/>
      <c r="F30" s="34">
        <f t="shared" si="13"/>
        <v>4.8132384673821722</v>
      </c>
      <c r="G30" s="37">
        <f t="shared" si="2"/>
        <v>0.41317654936464909</v>
      </c>
      <c r="H30" s="53"/>
      <c r="I30" s="36">
        <f>B30/D30</f>
        <v>0.47727272727272751</v>
      </c>
      <c r="J30" s="34">
        <f>C30/D30</f>
        <v>0.20658827468232449</v>
      </c>
      <c r="K30" s="34">
        <f t="shared" si="3"/>
        <v>0.52500000000000036</v>
      </c>
      <c r="L30" s="34">
        <f t="shared" si="4"/>
        <v>0.50000000000000022</v>
      </c>
      <c r="M30" s="37">
        <f>P30/F30</f>
        <v>1.0000000000000007</v>
      </c>
      <c r="N30" s="52"/>
      <c r="O30" s="37">
        <f t="shared" si="5"/>
        <v>0.66666666666666685</v>
      </c>
      <c r="P30" s="34">
        <f t="shared" si="6"/>
        <v>4.8132384673821758</v>
      </c>
      <c r="Q30" s="34">
        <f t="shared" si="7"/>
        <v>2.4066192336910861</v>
      </c>
      <c r="R30" s="34">
        <f>Q30*D$7</f>
        <v>2.4066192336910861</v>
      </c>
      <c r="S30" s="34">
        <f t="shared" si="14"/>
        <v>9.626476934764348</v>
      </c>
      <c r="T30" s="34">
        <f>S30*G$7</f>
        <v>0.96264769347643486</v>
      </c>
      <c r="U30" s="41">
        <f t="shared" si="15"/>
        <v>0.19999999999999982</v>
      </c>
      <c r="V30" s="60"/>
      <c r="W30" s="130">
        <f t="shared" si="8"/>
        <v>0.36099288505366367</v>
      </c>
      <c r="X30" s="43">
        <f t="shared" si="9"/>
        <v>0.25000000000000061</v>
      </c>
      <c r="Y30" s="66"/>
      <c r="Z30" s="61"/>
      <c r="AA30" s="44">
        <f>B30/B29-1</f>
        <v>0.10000000000000009</v>
      </c>
      <c r="AB30" s="44">
        <f>F30/F29-1</f>
        <v>5.0000000000000044E-2</v>
      </c>
      <c r="AC30" s="44">
        <f>D30/D29-1</f>
        <v>9.9999999999999867E-2</v>
      </c>
      <c r="AD30" s="44">
        <f t="shared" ref="AD30:AE93" si="22">P30/P29-1</f>
        <v>5.0000000000000044E-2</v>
      </c>
      <c r="AE30" s="44">
        <f t="shared" si="22"/>
        <v>5.0000000000000044E-2</v>
      </c>
      <c r="AF30" s="44">
        <f t="shared" si="17"/>
        <v>0</v>
      </c>
      <c r="AG30" s="44">
        <f t="shared" si="18"/>
        <v>5.0000000000000044E-2</v>
      </c>
      <c r="AH30" s="4">
        <f>G30/G29-1</f>
        <v>-4.5454545454545414E-2</v>
      </c>
      <c r="AI30" s="84">
        <f t="shared" si="19"/>
        <v>5.0000000000000044E-2</v>
      </c>
      <c r="AJ30" s="132">
        <f t="shared" si="21"/>
        <v>4.9999999999999822E-2</v>
      </c>
    </row>
    <row r="31" spans="1:62" s="14" customFormat="1" x14ac:dyDescent="0.3">
      <c r="A31" s="19">
        <f t="shared" si="1"/>
        <v>20</v>
      </c>
      <c r="B31" s="34">
        <f t="shared" si="10"/>
        <v>12.231818089682926</v>
      </c>
      <c r="C31" s="131">
        <f t="shared" si="11"/>
        <v>5.0539003907512807</v>
      </c>
      <c r="D31" s="34">
        <f t="shared" si="12"/>
        <v>25.628571235526117</v>
      </c>
      <c r="E31" s="52"/>
      <c r="F31" s="34">
        <f t="shared" si="13"/>
        <v>5.0539003907512807</v>
      </c>
      <c r="G31" s="37">
        <f t="shared" si="2"/>
        <v>0.39439579712080142</v>
      </c>
      <c r="H31" s="53"/>
      <c r="I31" s="36">
        <f>B31/D31</f>
        <v>0.47727272727272757</v>
      </c>
      <c r="J31" s="34">
        <f>C31/D31</f>
        <v>0.19719789856040063</v>
      </c>
      <c r="K31" s="34">
        <f t="shared" si="3"/>
        <v>0.52500000000000036</v>
      </c>
      <c r="L31" s="34">
        <f t="shared" si="4"/>
        <v>0.50000000000000033</v>
      </c>
      <c r="M31" s="37">
        <f>P31/F31</f>
        <v>1.0000000000000009</v>
      </c>
      <c r="N31" s="52"/>
      <c r="O31" s="37">
        <f t="shared" si="5"/>
        <v>0.66666666666666685</v>
      </c>
      <c r="P31" s="34">
        <f t="shared" si="6"/>
        <v>5.0539003907512852</v>
      </c>
      <c r="Q31" s="34">
        <f t="shared" si="7"/>
        <v>2.5269501953756404</v>
      </c>
      <c r="R31" s="34">
        <f>Q31*D$7</f>
        <v>2.5269501953756404</v>
      </c>
      <c r="S31" s="34">
        <f t="shared" si="14"/>
        <v>10.107800781502565</v>
      </c>
      <c r="T31" s="34">
        <f>S31*G$7</f>
        <v>1.0107800781502565</v>
      </c>
      <c r="U31" s="41">
        <f t="shared" si="15"/>
        <v>0.19999999999999984</v>
      </c>
      <c r="V31" s="60"/>
      <c r="W31" s="130">
        <f t="shared" si="8"/>
        <v>0.3790425293063473</v>
      </c>
      <c r="X31" s="43">
        <f t="shared" si="9"/>
        <v>0.25000000000000089</v>
      </c>
      <c r="Y31" s="66"/>
      <c r="Z31" s="61"/>
      <c r="AA31" s="44">
        <f>B31/B30-1</f>
        <v>0.10000000000000009</v>
      </c>
      <c r="AB31" s="44">
        <f>F31/F30-1</f>
        <v>5.0000000000000044E-2</v>
      </c>
      <c r="AC31" s="44">
        <f>D31/D30-1</f>
        <v>0.10000000000000009</v>
      </c>
      <c r="AD31" s="44">
        <f t="shared" si="22"/>
        <v>5.0000000000000044E-2</v>
      </c>
      <c r="AE31" s="44">
        <f t="shared" si="22"/>
        <v>5.0000000000000044E-2</v>
      </c>
      <c r="AF31" s="44">
        <f t="shared" si="17"/>
        <v>0</v>
      </c>
      <c r="AG31" s="44">
        <f t="shared" si="18"/>
        <v>5.0000000000000044E-2</v>
      </c>
      <c r="AH31" s="4">
        <f>G31/G30-1</f>
        <v>-4.5454545454545414E-2</v>
      </c>
      <c r="AI31" s="84">
        <f t="shared" si="19"/>
        <v>5.0000000000000044E-2</v>
      </c>
      <c r="AJ31" s="132">
        <f t="shared" si="21"/>
        <v>5.0000000000000044E-2</v>
      </c>
    </row>
    <row r="32" spans="1:62" s="14" customFormat="1" x14ac:dyDescent="0.3">
      <c r="A32" s="19">
        <f t="shared" si="1"/>
        <v>21</v>
      </c>
      <c r="B32" s="34">
        <f t="shared" si="10"/>
        <v>13.45499989865122</v>
      </c>
      <c r="C32" s="131">
        <f t="shared" si="11"/>
        <v>5.3065954102888453</v>
      </c>
      <c r="D32" s="34">
        <f t="shared" si="12"/>
        <v>28.191428359078735</v>
      </c>
      <c r="E32" s="52"/>
      <c r="F32" s="34">
        <f t="shared" si="13"/>
        <v>5.3065954102888453</v>
      </c>
      <c r="G32" s="37">
        <f t="shared" si="2"/>
        <v>0.37646871543349225</v>
      </c>
      <c r="H32" s="53"/>
      <c r="I32" s="36">
        <f>B32/D32</f>
        <v>0.47727272727272746</v>
      </c>
      <c r="J32" s="34">
        <f>C32/D32</f>
        <v>0.18823435771674604</v>
      </c>
      <c r="K32" s="34">
        <f t="shared" si="3"/>
        <v>0.52500000000000024</v>
      </c>
      <c r="L32" s="34">
        <f t="shared" si="4"/>
        <v>0.50000000000000022</v>
      </c>
      <c r="M32" s="37">
        <f>P32/F32</f>
        <v>1.0000000000000011</v>
      </c>
      <c r="N32" s="52"/>
      <c r="O32" s="37">
        <f t="shared" si="5"/>
        <v>0.66666666666666696</v>
      </c>
      <c r="P32" s="34">
        <f t="shared" si="6"/>
        <v>5.3065954102888506</v>
      </c>
      <c r="Q32" s="34">
        <f t="shared" si="7"/>
        <v>2.6532977051444226</v>
      </c>
      <c r="R32" s="34">
        <f>Q32*D$7</f>
        <v>2.6532977051444226</v>
      </c>
      <c r="S32" s="34">
        <f t="shared" si="14"/>
        <v>10.613190820577696</v>
      </c>
      <c r="T32" s="34">
        <f>S32*G$7</f>
        <v>1.0613190820577696</v>
      </c>
      <c r="U32" s="41">
        <f t="shared" si="15"/>
        <v>0.19999999999999982</v>
      </c>
      <c r="V32" s="60"/>
      <c r="W32" s="130">
        <f t="shared" si="8"/>
        <v>0.39799465577166471</v>
      </c>
      <c r="X32" s="43">
        <f t="shared" si="9"/>
        <v>0.25000000000000089</v>
      </c>
      <c r="Y32" s="66"/>
      <c r="Z32" s="61"/>
      <c r="AA32" s="44">
        <f>B32/B31-1</f>
        <v>0.10000000000000009</v>
      </c>
      <c r="AB32" s="44">
        <f>F32/F31-1</f>
        <v>5.0000000000000044E-2</v>
      </c>
      <c r="AC32" s="44">
        <f>D32/D31-1</f>
        <v>0.10000000000000031</v>
      </c>
      <c r="AD32" s="44">
        <f t="shared" si="22"/>
        <v>5.0000000000000266E-2</v>
      </c>
      <c r="AE32" s="44">
        <f t="shared" si="22"/>
        <v>5.0000000000000044E-2</v>
      </c>
      <c r="AF32" s="44">
        <f t="shared" si="17"/>
        <v>0</v>
      </c>
      <c r="AG32" s="44">
        <f t="shared" si="18"/>
        <v>5.0000000000000266E-2</v>
      </c>
      <c r="AH32" s="4">
        <f>G32/G31-1</f>
        <v>-4.5454545454545525E-2</v>
      </c>
      <c r="AI32" s="84">
        <f t="shared" si="19"/>
        <v>5.0000000000000044E-2</v>
      </c>
      <c r="AJ32" s="132">
        <f t="shared" si="21"/>
        <v>5.0000000000000044E-2</v>
      </c>
    </row>
    <row r="33" spans="1:36" s="14" customFormat="1" x14ac:dyDescent="0.3">
      <c r="A33" s="19">
        <f t="shared" si="1"/>
        <v>22</v>
      </c>
      <c r="B33" s="34">
        <f t="shared" si="10"/>
        <v>14.800499888516343</v>
      </c>
      <c r="C33" s="131">
        <f t="shared" si="11"/>
        <v>5.5719251808032881</v>
      </c>
      <c r="D33" s="34">
        <f t="shared" si="12"/>
        <v>31.010571194986611</v>
      </c>
      <c r="E33" s="52"/>
      <c r="F33" s="34">
        <f t="shared" si="13"/>
        <v>5.5719251808032881</v>
      </c>
      <c r="G33" s="37">
        <f t="shared" si="2"/>
        <v>0.35935650109560624</v>
      </c>
      <c r="H33" s="53"/>
      <c r="I33" s="36">
        <f>B33/D33</f>
        <v>0.47727272727272746</v>
      </c>
      <c r="J33" s="34">
        <f>C33/D33</f>
        <v>0.17967825054780304</v>
      </c>
      <c r="K33" s="34">
        <f t="shared" si="3"/>
        <v>0.52500000000000024</v>
      </c>
      <c r="L33" s="34">
        <f t="shared" si="4"/>
        <v>0.50000000000000022</v>
      </c>
      <c r="M33" s="37">
        <f>P33/F33</f>
        <v>1.0000000000000009</v>
      </c>
      <c r="N33" s="52"/>
      <c r="O33" s="37">
        <f t="shared" si="5"/>
        <v>0.66666666666666685</v>
      </c>
      <c r="P33" s="34">
        <f t="shared" si="6"/>
        <v>5.5719251808032935</v>
      </c>
      <c r="Q33" s="34">
        <f t="shared" si="7"/>
        <v>2.7859625904016441</v>
      </c>
      <c r="R33" s="34">
        <f>Q33*D$7</f>
        <v>2.7859625904016441</v>
      </c>
      <c r="S33" s="34">
        <f t="shared" si="14"/>
        <v>11.143850361606582</v>
      </c>
      <c r="T33" s="34">
        <f>S33*G$7</f>
        <v>1.1143850361606582</v>
      </c>
      <c r="U33" s="41">
        <f t="shared" si="15"/>
        <v>0.19999999999999979</v>
      </c>
      <c r="V33" s="60"/>
      <c r="W33" s="130">
        <f t="shared" si="8"/>
        <v>0.41789438856024796</v>
      </c>
      <c r="X33" s="43">
        <f t="shared" si="9"/>
        <v>0.25000000000000089</v>
      </c>
      <c r="Y33" s="66"/>
      <c r="Z33" s="61"/>
      <c r="AA33" s="44">
        <f>B33/B32-1</f>
        <v>0.10000000000000009</v>
      </c>
      <c r="AB33" s="44">
        <f>F33/F32-1</f>
        <v>5.0000000000000044E-2</v>
      </c>
      <c r="AC33" s="44">
        <f>D33/D32-1</f>
        <v>0.10000000000000009</v>
      </c>
      <c r="AD33" s="44">
        <f t="shared" si="22"/>
        <v>5.0000000000000044E-2</v>
      </c>
      <c r="AE33" s="44">
        <f t="shared" si="22"/>
        <v>5.0000000000000044E-2</v>
      </c>
      <c r="AF33" s="44">
        <f t="shared" si="17"/>
        <v>0</v>
      </c>
      <c r="AG33" s="44">
        <f t="shared" si="18"/>
        <v>5.0000000000000044E-2</v>
      </c>
      <c r="AH33" s="4">
        <f>G33/G32-1</f>
        <v>-4.5454545454545414E-2</v>
      </c>
      <c r="AI33" s="84">
        <f t="shared" si="19"/>
        <v>5.0000000000000044E-2</v>
      </c>
      <c r="AJ33" s="132">
        <f t="shared" si="21"/>
        <v>5.0000000000000044E-2</v>
      </c>
    </row>
    <row r="34" spans="1:36" s="14" customFormat="1" x14ac:dyDescent="0.3">
      <c r="A34" s="19">
        <f t="shared" si="1"/>
        <v>23</v>
      </c>
      <c r="B34" s="34">
        <f t="shared" si="10"/>
        <v>16.280549877367978</v>
      </c>
      <c r="C34" s="131">
        <f t="shared" si="11"/>
        <v>5.8505214398434529</v>
      </c>
      <c r="D34" s="34">
        <f t="shared" si="12"/>
        <v>34.111628314485273</v>
      </c>
      <c r="E34" s="52"/>
      <c r="F34" s="34">
        <f t="shared" si="13"/>
        <v>5.8505214398434529</v>
      </c>
      <c r="G34" s="37">
        <f t="shared" si="2"/>
        <v>0.34302211468216959</v>
      </c>
      <c r="H34" s="53"/>
      <c r="I34" s="36">
        <f>B34/D34</f>
        <v>0.47727272727272746</v>
      </c>
      <c r="J34" s="34">
        <f>C34/D34</f>
        <v>0.17151105734108471</v>
      </c>
      <c r="K34" s="34">
        <f t="shared" si="3"/>
        <v>0.52500000000000024</v>
      </c>
      <c r="L34" s="34">
        <f t="shared" si="4"/>
        <v>0.50000000000000022</v>
      </c>
      <c r="M34" s="37">
        <f>P34/F34</f>
        <v>1.0000000000000009</v>
      </c>
      <c r="N34" s="52"/>
      <c r="O34" s="37">
        <f t="shared" si="5"/>
        <v>0.66666666666666685</v>
      </c>
      <c r="P34" s="34">
        <f t="shared" si="6"/>
        <v>5.8505214398434582</v>
      </c>
      <c r="Q34" s="34">
        <f t="shared" si="7"/>
        <v>2.9252607199217264</v>
      </c>
      <c r="R34" s="34">
        <f>Q34*D$7</f>
        <v>2.9252607199217264</v>
      </c>
      <c r="S34" s="34">
        <f t="shared" si="14"/>
        <v>11.701042879686913</v>
      </c>
      <c r="T34" s="34">
        <f>S34*G$7</f>
        <v>1.1701042879686914</v>
      </c>
      <c r="U34" s="41">
        <f t="shared" si="15"/>
        <v>0.19999999999999976</v>
      </c>
      <c r="V34" s="60"/>
      <c r="W34" s="130">
        <f t="shared" si="8"/>
        <v>0.4387891079882591</v>
      </c>
      <c r="X34" s="43">
        <f t="shared" si="9"/>
        <v>0.25000000000000017</v>
      </c>
      <c r="Y34" s="66"/>
      <c r="Z34" s="61"/>
      <c r="AA34" s="44">
        <f>B34/B33-1</f>
        <v>0.10000000000000009</v>
      </c>
      <c r="AB34" s="44">
        <f>F34/F33-1</f>
        <v>5.0000000000000044E-2</v>
      </c>
      <c r="AC34" s="44">
        <f>D34/D33-1</f>
        <v>0.10000000000000009</v>
      </c>
      <c r="AD34" s="44">
        <f t="shared" si="22"/>
        <v>5.0000000000000044E-2</v>
      </c>
      <c r="AE34" s="44">
        <f t="shared" si="22"/>
        <v>5.0000000000000044E-2</v>
      </c>
      <c r="AF34" s="44">
        <f t="shared" si="17"/>
        <v>0</v>
      </c>
      <c r="AG34" s="44">
        <f t="shared" si="18"/>
        <v>5.0000000000000266E-2</v>
      </c>
      <c r="AH34" s="4">
        <f>G34/G33-1</f>
        <v>-4.5454545454545414E-2</v>
      </c>
      <c r="AI34" s="84">
        <f t="shared" si="19"/>
        <v>5.0000000000000044E-2</v>
      </c>
      <c r="AJ34" s="132">
        <f t="shared" si="21"/>
        <v>5.0000000000000044E-2</v>
      </c>
    </row>
    <row r="35" spans="1:36" s="14" customFormat="1" x14ac:dyDescent="0.3">
      <c r="A35" s="19">
        <f t="shared" si="1"/>
        <v>24</v>
      </c>
      <c r="B35" s="34">
        <f t="shared" si="10"/>
        <v>17.908604865104778</v>
      </c>
      <c r="C35" s="131">
        <f t="shared" si="11"/>
        <v>6.1430475118356256</v>
      </c>
      <c r="D35" s="34">
        <f t="shared" si="12"/>
        <v>37.522791145933802</v>
      </c>
      <c r="E35" s="52"/>
      <c r="F35" s="34">
        <f t="shared" si="13"/>
        <v>6.1430475118356256</v>
      </c>
      <c r="G35" s="37">
        <f t="shared" si="2"/>
        <v>0.32743020037843462</v>
      </c>
      <c r="H35" s="53"/>
      <c r="I35" s="36">
        <f>B35/D35</f>
        <v>0.47727272727272751</v>
      </c>
      <c r="J35" s="34">
        <f>C35/D35</f>
        <v>0.16371510018921723</v>
      </c>
      <c r="K35" s="34">
        <f t="shared" si="3"/>
        <v>0.52500000000000024</v>
      </c>
      <c r="L35" s="34">
        <f t="shared" si="4"/>
        <v>0.50000000000000022</v>
      </c>
      <c r="M35" s="37">
        <f>P35/F35</f>
        <v>1.0000000000000009</v>
      </c>
      <c r="N35" s="52"/>
      <c r="O35" s="37">
        <f t="shared" si="5"/>
        <v>0.66666666666666685</v>
      </c>
      <c r="P35" s="34">
        <f t="shared" si="6"/>
        <v>6.1430475118356309</v>
      </c>
      <c r="Q35" s="34">
        <f t="shared" si="7"/>
        <v>3.0715237559178128</v>
      </c>
      <c r="R35" s="34">
        <f>Q35*D$7</f>
        <v>3.0715237559178128</v>
      </c>
      <c r="S35" s="34">
        <f t="shared" si="14"/>
        <v>12.286095023671256</v>
      </c>
      <c r="T35" s="34">
        <f>S35*G$7</f>
        <v>1.2286095023671257</v>
      </c>
      <c r="U35" s="41">
        <f t="shared" si="15"/>
        <v>0.19999999999999982</v>
      </c>
      <c r="V35" s="60"/>
      <c r="W35" s="130">
        <f t="shared" si="8"/>
        <v>0.46072856338767387</v>
      </c>
      <c r="X35" s="43">
        <f t="shared" si="9"/>
        <v>0.25000000000000117</v>
      </c>
      <c r="Y35" s="66"/>
      <c r="Z35" s="61"/>
      <c r="AA35" s="44">
        <f>B35/B34-1</f>
        <v>0.10000000000000009</v>
      </c>
      <c r="AB35" s="44">
        <f>F35/F34-1</f>
        <v>5.0000000000000044E-2</v>
      </c>
      <c r="AC35" s="44">
        <f>D35/D34-1</f>
        <v>0.10000000000000009</v>
      </c>
      <c r="AD35" s="44">
        <f t="shared" si="22"/>
        <v>5.0000000000000044E-2</v>
      </c>
      <c r="AE35" s="44">
        <f t="shared" si="22"/>
        <v>5.0000000000000044E-2</v>
      </c>
      <c r="AF35" s="44">
        <f t="shared" si="17"/>
        <v>0</v>
      </c>
      <c r="AG35" s="44">
        <f t="shared" si="18"/>
        <v>4.9999999999999822E-2</v>
      </c>
      <c r="AH35" s="4">
        <f>G35/G34-1</f>
        <v>-4.5454545454545414E-2</v>
      </c>
      <c r="AI35" s="84">
        <f t="shared" si="19"/>
        <v>5.0000000000000044E-2</v>
      </c>
      <c r="AJ35" s="132">
        <f t="shared" si="21"/>
        <v>5.0000000000000044E-2</v>
      </c>
    </row>
    <row r="36" spans="1:36" s="14" customFormat="1" x14ac:dyDescent="0.3">
      <c r="A36" s="19">
        <f t="shared" si="1"/>
        <v>25</v>
      </c>
      <c r="B36" s="34">
        <f t="shared" si="10"/>
        <v>19.699465351615256</v>
      </c>
      <c r="C36" s="131">
        <f t="shared" si="11"/>
        <v>6.4501998874274076</v>
      </c>
      <c r="D36" s="34">
        <f t="shared" si="12"/>
        <v>41.27507026052718</v>
      </c>
      <c r="E36" s="52"/>
      <c r="F36" s="34">
        <f t="shared" si="13"/>
        <v>6.4501998874274076</v>
      </c>
      <c r="G36" s="37">
        <f t="shared" si="2"/>
        <v>0.31254700945214214</v>
      </c>
      <c r="H36" s="53"/>
      <c r="I36" s="36">
        <f>B36/D36</f>
        <v>0.47727272727272751</v>
      </c>
      <c r="J36" s="34">
        <f>C36/D36</f>
        <v>0.15627350472607102</v>
      </c>
      <c r="K36" s="34">
        <f t="shared" si="3"/>
        <v>0.52500000000000036</v>
      </c>
      <c r="L36" s="34">
        <f t="shared" si="4"/>
        <v>0.50000000000000022</v>
      </c>
      <c r="M36" s="37">
        <f>P36/F36</f>
        <v>1.0000000000000009</v>
      </c>
      <c r="N36" s="52"/>
      <c r="O36" s="37">
        <f t="shared" si="5"/>
        <v>0.66666666666666674</v>
      </c>
      <c r="P36" s="34">
        <f t="shared" si="6"/>
        <v>6.4501998874274129</v>
      </c>
      <c r="Q36" s="34">
        <f t="shared" si="7"/>
        <v>3.2250999437137038</v>
      </c>
      <c r="R36" s="34">
        <f>Q36*D$7</f>
        <v>3.2250999437137038</v>
      </c>
      <c r="S36" s="34">
        <f t="shared" si="14"/>
        <v>12.900399774854822</v>
      </c>
      <c r="T36" s="34">
        <f>S36*G$7</f>
        <v>1.2900399774854823</v>
      </c>
      <c r="U36" s="41">
        <f t="shared" si="15"/>
        <v>0.19999999999999979</v>
      </c>
      <c r="V36" s="60"/>
      <c r="W36" s="130">
        <f t="shared" si="8"/>
        <v>0.48376499155705677</v>
      </c>
      <c r="X36" s="43">
        <f t="shared" si="9"/>
        <v>0.25000000000000072</v>
      </c>
      <c r="Y36" s="66"/>
      <c r="Z36" s="61"/>
      <c r="AA36" s="44">
        <f>B36/B35-1</f>
        <v>0.10000000000000009</v>
      </c>
      <c r="AB36" s="44">
        <f>F36/F35-1</f>
        <v>5.0000000000000044E-2</v>
      </c>
      <c r="AC36" s="44">
        <f>D36/D35-1</f>
        <v>9.9999999999999867E-2</v>
      </c>
      <c r="AD36" s="44">
        <f t="shared" si="22"/>
        <v>5.0000000000000044E-2</v>
      </c>
      <c r="AE36" s="44">
        <f t="shared" si="22"/>
        <v>5.0000000000000044E-2</v>
      </c>
      <c r="AF36" s="44">
        <f t="shared" si="17"/>
        <v>0</v>
      </c>
      <c r="AG36" s="44">
        <f t="shared" si="18"/>
        <v>5.0000000000000266E-2</v>
      </c>
      <c r="AH36" s="4">
        <f>G36/G35-1</f>
        <v>-4.5454545454545414E-2</v>
      </c>
      <c r="AI36" s="84">
        <f t="shared" si="19"/>
        <v>5.0000000000000044E-2</v>
      </c>
      <c r="AJ36" s="132">
        <f t="shared" si="21"/>
        <v>5.0000000000000044E-2</v>
      </c>
    </row>
    <row r="37" spans="1:36" s="14" customFormat="1" x14ac:dyDescent="0.3">
      <c r="A37" s="19">
        <f t="shared" si="1"/>
        <v>26</v>
      </c>
      <c r="B37" s="34">
        <f t="shared" si="10"/>
        <v>21.669411886776782</v>
      </c>
      <c r="C37" s="131">
        <f t="shared" si="11"/>
        <v>6.7727098817987779</v>
      </c>
      <c r="D37" s="34">
        <f t="shared" si="12"/>
        <v>45.402577286579898</v>
      </c>
      <c r="E37" s="52"/>
      <c r="F37" s="34">
        <f t="shared" si="13"/>
        <v>6.7727098817987779</v>
      </c>
      <c r="G37" s="37">
        <f t="shared" si="2"/>
        <v>0.29834032720431752</v>
      </c>
      <c r="H37" s="53"/>
      <c r="I37" s="36">
        <f>B37/D37</f>
        <v>0.47727272727272757</v>
      </c>
      <c r="J37" s="34">
        <f>C37/D37</f>
        <v>0.14917016360215871</v>
      </c>
      <c r="K37" s="34">
        <f t="shared" si="3"/>
        <v>0.52500000000000036</v>
      </c>
      <c r="L37" s="34">
        <f t="shared" si="4"/>
        <v>0.50000000000000033</v>
      </c>
      <c r="M37" s="37">
        <f>P37/F37</f>
        <v>1.0000000000000009</v>
      </c>
      <c r="N37" s="52"/>
      <c r="O37" s="37">
        <f t="shared" si="5"/>
        <v>0.66666666666666685</v>
      </c>
      <c r="P37" s="34">
        <f t="shared" si="6"/>
        <v>6.7727098817987841</v>
      </c>
      <c r="Q37" s="34">
        <f t="shared" si="7"/>
        <v>3.3863549408993889</v>
      </c>
      <c r="R37" s="34">
        <f>Q37*D$7</f>
        <v>3.3863549408993889</v>
      </c>
      <c r="S37" s="34">
        <f t="shared" si="14"/>
        <v>13.545419763597563</v>
      </c>
      <c r="T37" s="34">
        <f>S37*G$7</f>
        <v>1.3545419763597564</v>
      </c>
      <c r="U37" s="41">
        <f t="shared" si="15"/>
        <v>0.19999999999999979</v>
      </c>
      <c r="V37" s="60"/>
      <c r="W37" s="130">
        <f t="shared" si="8"/>
        <v>0.50795324113491036</v>
      </c>
      <c r="X37" s="43">
        <f t="shared" si="9"/>
        <v>0.25000000000000111</v>
      </c>
      <c r="Y37" s="66"/>
      <c r="Z37" s="61"/>
      <c r="AA37" s="44">
        <f>B37/B36-1</f>
        <v>0.10000000000000009</v>
      </c>
      <c r="AB37" s="44">
        <f>F37/F36-1</f>
        <v>5.0000000000000044E-2</v>
      </c>
      <c r="AC37" s="44">
        <f>D37/D36-1</f>
        <v>0.10000000000000009</v>
      </c>
      <c r="AD37" s="44">
        <f t="shared" si="22"/>
        <v>5.0000000000000044E-2</v>
      </c>
      <c r="AE37" s="44">
        <f t="shared" si="22"/>
        <v>5.0000000000000044E-2</v>
      </c>
      <c r="AF37" s="44">
        <f t="shared" si="17"/>
        <v>0</v>
      </c>
      <c r="AG37" s="44">
        <f t="shared" si="18"/>
        <v>5.0000000000000044E-2</v>
      </c>
      <c r="AH37" s="4">
        <f>G37/G36-1</f>
        <v>-4.5454545454545414E-2</v>
      </c>
      <c r="AI37" s="84">
        <f t="shared" si="19"/>
        <v>5.0000000000000044E-2</v>
      </c>
      <c r="AJ37" s="132">
        <f t="shared" si="21"/>
        <v>5.0000000000000044E-2</v>
      </c>
    </row>
    <row r="38" spans="1:36" s="14" customFormat="1" x14ac:dyDescent="0.3">
      <c r="A38" s="19">
        <f t="shared" si="1"/>
        <v>27</v>
      </c>
      <c r="B38" s="34">
        <f t="shared" si="10"/>
        <v>23.836353075454461</v>
      </c>
      <c r="C38" s="131">
        <f t="shared" si="11"/>
        <v>7.1113453758887166</v>
      </c>
      <c r="D38" s="34">
        <f t="shared" si="12"/>
        <v>49.94283501523789</v>
      </c>
      <c r="E38" s="52"/>
      <c r="F38" s="34">
        <f t="shared" si="13"/>
        <v>7.1113453758887166</v>
      </c>
      <c r="G38" s="37">
        <f t="shared" si="2"/>
        <v>0.28477940324048495</v>
      </c>
      <c r="H38" s="53"/>
      <c r="I38" s="36">
        <f>B38/D38</f>
        <v>0.47727272727272757</v>
      </c>
      <c r="J38" s="34">
        <f>C38/D38</f>
        <v>0.14238970162024239</v>
      </c>
      <c r="K38" s="34">
        <f t="shared" si="3"/>
        <v>0.52500000000000036</v>
      </c>
      <c r="L38" s="34">
        <f t="shared" si="4"/>
        <v>0.50000000000000033</v>
      </c>
      <c r="M38" s="37">
        <f>P38/F38</f>
        <v>1.0000000000000011</v>
      </c>
      <c r="N38" s="52"/>
      <c r="O38" s="37">
        <f t="shared" si="5"/>
        <v>0.66666666666666685</v>
      </c>
      <c r="P38" s="34">
        <f t="shared" si="6"/>
        <v>7.1113453758887246</v>
      </c>
      <c r="Q38" s="34">
        <f t="shared" si="7"/>
        <v>3.5556726879443583</v>
      </c>
      <c r="R38" s="34">
        <f>Q38*D$7</f>
        <v>3.5556726879443583</v>
      </c>
      <c r="S38" s="34">
        <f t="shared" si="14"/>
        <v>14.222690751777442</v>
      </c>
      <c r="T38" s="34">
        <f>S38*G$7</f>
        <v>1.4222690751777443</v>
      </c>
      <c r="U38" s="41">
        <f t="shared" si="15"/>
        <v>0.19999999999999973</v>
      </c>
      <c r="V38" s="60"/>
      <c r="W38" s="130">
        <f t="shared" si="8"/>
        <v>0.53335090319165568</v>
      </c>
      <c r="X38" s="43">
        <f t="shared" si="9"/>
        <v>0.25000000000000105</v>
      </c>
      <c r="Y38" s="66"/>
      <c r="Z38" s="61"/>
      <c r="AA38" s="44">
        <f>B38/B37-1</f>
        <v>0.10000000000000009</v>
      </c>
      <c r="AB38" s="44">
        <f>F38/F37-1</f>
        <v>5.0000000000000044E-2</v>
      </c>
      <c r="AC38" s="44">
        <f>D38/D37-1</f>
        <v>0.10000000000000009</v>
      </c>
      <c r="AD38" s="44">
        <f t="shared" si="22"/>
        <v>5.0000000000000266E-2</v>
      </c>
      <c r="AE38" s="44">
        <f t="shared" si="22"/>
        <v>5.0000000000000044E-2</v>
      </c>
      <c r="AF38" s="44">
        <f t="shared" si="17"/>
        <v>0</v>
      </c>
      <c r="AG38" s="44">
        <f t="shared" si="18"/>
        <v>5.0000000000000044E-2</v>
      </c>
      <c r="AH38" s="4">
        <f>G38/G37-1</f>
        <v>-4.5454545454545303E-2</v>
      </c>
      <c r="AI38" s="84">
        <f t="shared" si="19"/>
        <v>5.0000000000000044E-2</v>
      </c>
      <c r="AJ38" s="132">
        <f t="shared" si="21"/>
        <v>4.9999999999999822E-2</v>
      </c>
    </row>
    <row r="39" spans="1:36" s="14" customFormat="1" x14ac:dyDescent="0.3">
      <c r="A39" s="19">
        <f t="shared" si="1"/>
        <v>28</v>
      </c>
      <c r="B39" s="34">
        <f t="shared" si="10"/>
        <v>26.219988382999908</v>
      </c>
      <c r="C39" s="131">
        <f t="shared" si="11"/>
        <v>7.4669126446831529</v>
      </c>
      <c r="D39" s="34">
        <f t="shared" si="12"/>
        <v>54.937118516761686</v>
      </c>
      <c r="E39" s="52"/>
      <c r="F39" s="34">
        <f t="shared" si="13"/>
        <v>7.4669126446831529</v>
      </c>
      <c r="G39" s="37">
        <f t="shared" si="2"/>
        <v>0.27183488491137198</v>
      </c>
      <c r="H39" s="53"/>
      <c r="I39" s="36">
        <f>B39/D39</f>
        <v>0.47727272727272751</v>
      </c>
      <c r="J39" s="34">
        <f>C39/D39</f>
        <v>0.13591744245568591</v>
      </c>
      <c r="K39" s="34">
        <f t="shared" si="3"/>
        <v>0.52500000000000036</v>
      </c>
      <c r="L39" s="34">
        <f t="shared" si="4"/>
        <v>0.50000000000000044</v>
      </c>
      <c r="M39" s="37">
        <f>P39/F39</f>
        <v>1.0000000000000011</v>
      </c>
      <c r="N39" s="52"/>
      <c r="O39" s="37">
        <f t="shared" si="5"/>
        <v>0.66666666666666685</v>
      </c>
      <c r="P39" s="34">
        <f t="shared" si="6"/>
        <v>7.4669126446831617</v>
      </c>
      <c r="Q39" s="34">
        <f t="shared" si="7"/>
        <v>3.7334563223415764</v>
      </c>
      <c r="R39" s="34">
        <f>Q39*D$7</f>
        <v>3.7334563223415764</v>
      </c>
      <c r="S39" s="34">
        <f t="shared" si="14"/>
        <v>14.933825289366315</v>
      </c>
      <c r="T39" s="34">
        <f>S39*G$7</f>
        <v>1.4933825289366316</v>
      </c>
      <c r="U39" s="41">
        <f t="shared" si="15"/>
        <v>0.19999999999999976</v>
      </c>
      <c r="V39" s="60"/>
      <c r="W39" s="130">
        <f t="shared" si="8"/>
        <v>0.56001844835123871</v>
      </c>
      <c r="X39" s="43">
        <f t="shared" si="9"/>
        <v>0.25000000000000111</v>
      </c>
      <c r="Y39" s="66"/>
      <c r="Z39" s="61"/>
      <c r="AA39" s="44">
        <f>B39/B38-1</f>
        <v>0.10000000000000009</v>
      </c>
      <c r="AB39" s="44">
        <f>F39/F38-1</f>
        <v>5.0000000000000044E-2</v>
      </c>
      <c r="AC39" s="44">
        <f>D39/D38-1</f>
        <v>0.10000000000000009</v>
      </c>
      <c r="AD39" s="44">
        <f t="shared" si="22"/>
        <v>5.0000000000000044E-2</v>
      </c>
      <c r="AE39" s="44">
        <f t="shared" si="22"/>
        <v>5.0000000000000044E-2</v>
      </c>
      <c r="AF39" s="44">
        <f t="shared" si="17"/>
        <v>0</v>
      </c>
      <c r="AG39" s="44">
        <f t="shared" si="18"/>
        <v>5.0000000000000044E-2</v>
      </c>
      <c r="AH39" s="4">
        <f>G39/G38-1</f>
        <v>-4.5454545454545525E-2</v>
      </c>
      <c r="AI39" s="84">
        <f t="shared" si="19"/>
        <v>5.0000000000000044E-2</v>
      </c>
      <c r="AJ39" s="132">
        <f t="shared" si="21"/>
        <v>5.0000000000000266E-2</v>
      </c>
    </row>
    <row r="40" spans="1:36" s="14" customFormat="1" x14ac:dyDescent="0.3">
      <c r="A40" s="19">
        <f t="shared" si="1"/>
        <v>29</v>
      </c>
      <c r="B40" s="34">
        <f t="shared" si="10"/>
        <v>28.841987221299902</v>
      </c>
      <c r="C40" s="131">
        <f t="shared" si="11"/>
        <v>7.8402582769173108</v>
      </c>
      <c r="D40" s="34">
        <f t="shared" si="12"/>
        <v>60.43083036843786</v>
      </c>
      <c r="E40" s="52"/>
      <c r="F40" s="34">
        <f t="shared" si="13"/>
        <v>7.8402582769173108</v>
      </c>
      <c r="G40" s="37">
        <f t="shared" si="2"/>
        <v>0.2594787537790369</v>
      </c>
      <c r="H40" s="53"/>
      <c r="I40" s="36">
        <f>B40/D40</f>
        <v>0.47727272727272751</v>
      </c>
      <c r="J40" s="34">
        <f>C40/D40</f>
        <v>0.12973937688951837</v>
      </c>
      <c r="K40" s="34">
        <f t="shared" si="3"/>
        <v>0.52500000000000036</v>
      </c>
      <c r="L40" s="34">
        <f t="shared" si="4"/>
        <v>0.50000000000000033</v>
      </c>
      <c r="M40" s="37">
        <f>P40/F40</f>
        <v>1.0000000000000013</v>
      </c>
      <c r="N40" s="52"/>
      <c r="O40" s="37">
        <f t="shared" si="5"/>
        <v>0.66666666666666685</v>
      </c>
      <c r="P40" s="34">
        <f t="shared" si="6"/>
        <v>7.8402582769173206</v>
      </c>
      <c r="Q40" s="34">
        <f t="shared" si="7"/>
        <v>3.9201291384586554</v>
      </c>
      <c r="R40" s="34">
        <f>Q40*D$7</f>
        <v>3.9201291384586554</v>
      </c>
      <c r="S40" s="34">
        <f t="shared" si="14"/>
        <v>15.680516553834632</v>
      </c>
      <c r="T40" s="34">
        <f>S40*G$7</f>
        <v>1.5680516553834634</v>
      </c>
      <c r="U40" s="41">
        <f t="shared" si="15"/>
        <v>0.19999999999999971</v>
      </c>
      <c r="V40" s="60"/>
      <c r="W40" s="130">
        <f t="shared" si="8"/>
        <v>0.58801937076879884</v>
      </c>
      <c r="X40" s="43">
        <f t="shared" si="9"/>
        <v>0.25000000000000039</v>
      </c>
      <c r="Y40" s="66"/>
      <c r="Z40" s="61"/>
      <c r="AA40" s="44">
        <f>B40/B39-1</f>
        <v>0.10000000000000009</v>
      </c>
      <c r="AB40" s="44">
        <f>F40/F39-1</f>
        <v>5.0000000000000044E-2</v>
      </c>
      <c r="AC40" s="44">
        <f>D40/D39-1</f>
        <v>0.10000000000000009</v>
      </c>
      <c r="AD40" s="44">
        <f t="shared" si="22"/>
        <v>5.0000000000000044E-2</v>
      </c>
      <c r="AE40" s="44">
        <f t="shared" si="22"/>
        <v>5.0000000000000044E-2</v>
      </c>
      <c r="AF40" s="44">
        <f t="shared" si="17"/>
        <v>0</v>
      </c>
      <c r="AG40" s="44">
        <f t="shared" si="18"/>
        <v>5.0000000000000044E-2</v>
      </c>
      <c r="AH40" s="4">
        <f>G40/G39-1</f>
        <v>-4.5454545454545414E-2</v>
      </c>
      <c r="AI40" s="84">
        <f t="shared" si="19"/>
        <v>5.0000000000000044E-2</v>
      </c>
      <c r="AJ40" s="132">
        <f t="shared" si="21"/>
        <v>4.9999999999999822E-2</v>
      </c>
    </row>
    <row r="41" spans="1:36" s="14" customFormat="1" x14ac:dyDescent="0.3">
      <c r="A41" s="19">
        <f t="shared" si="1"/>
        <v>30</v>
      </c>
      <c r="B41" s="34">
        <f t="shared" si="10"/>
        <v>31.726185943429897</v>
      </c>
      <c r="C41" s="131">
        <f t="shared" si="11"/>
        <v>8.2322711907631767</v>
      </c>
      <c r="D41" s="34">
        <f t="shared" si="12"/>
        <v>66.473913405281635</v>
      </c>
      <c r="E41" s="52"/>
      <c r="F41" s="34">
        <f t="shared" si="13"/>
        <v>8.2322711907631767</v>
      </c>
      <c r="G41" s="37">
        <f t="shared" si="2"/>
        <v>0.24768426497089888</v>
      </c>
      <c r="H41" s="53"/>
      <c r="I41" s="36">
        <f>B41/D41</f>
        <v>0.47727272727272768</v>
      </c>
      <c r="J41" s="34">
        <f>C41/D41</f>
        <v>0.12384213248544937</v>
      </c>
      <c r="K41" s="34">
        <f t="shared" si="3"/>
        <v>0.52500000000000047</v>
      </c>
      <c r="L41" s="34">
        <f t="shared" si="4"/>
        <v>0.50000000000000033</v>
      </c>
      <c r="M41" s="37">
        <f>P41/F41</f>
        <v>1.0000000000000013</v>
      </c>
      <c r="N41" s="52"/>
      <c r="O41" s="37">
        <f t="shared" si="5"/>
        <v>0.66666666666666696</v>
      </c>
      <c r="P41" s="34">
        <f t="shared" si="6"/>
        <v>8.2322711907631874</v>
      </c>
      <c r="Q41" s="34">
        <f t="shared" si="7"/>
        <v>4.1161355953815884</v>
      </c>
      <c r="R41" s="34">
        <f>Q41*D$7</f>
        <v>4.1161355953815884</v>
      </c>
      <c r="S41" s="34">
        <f t="shared" si="14"/>
        <v>16.464542381526364</v>
      </c>
      <c r="T41" s="34">
        <f>S41*G$7</f>
        <v>1.6464542381526366</v>
      </c>
      <c r="U41" s="41">
        <f t="shared" si="15"/>
        <v>0.19999999999999973</v>
      </c>
      <c r="V41" s="60"/>
      <c r="W41" s="130">
        <f t="shared" si="8"/>
        <v>0.61742033930724016</v>
      </c>
      <c r="X41" s="43">
        <f t="shared" si="9"/>
        <v>0.25000000000000089</v>
      </c>
      <c r="Y41" s="66"/>
      <c r="Z41" s="61"/>
      <c r="AA41" s="44">
        <f>B41/B40-1</f>
        <v>0.10000000000000009</v>
      </c>
      <c r="AB41" s="44">
        <f>F41/F40-1</f>
        <v>5.0000000000000044E-2</v>
      </c>
      <c r="AC41" s="44">
        <f>D41/D40-1</f>
        <v>9.9999999999999867E-2</v>
      </c>
      <c r="AD41" s="44">
        <f t="shared" si="22"/>
        <v>5.0000000000000044E-2</v>
      </c>
      <c r="AE41" s="44">
        <f t="shared" si="22"/>
        <v>5.0000000000000044E-2</v>
      </c>
      <c r="AF41" s="44">
        <f t="shared" si="17"/>
        <v>0</v>
      </c>
      <c r="AG41" s="44">
        <f t="shared" si="18"/>
        <v>5.0000000000000044E-2</v>
      </c>
      <c r="AH41" s="4">
        <f>G41/G40-1</f>
        <v>-4.5454545454545414E-2</v>
      </c>
      <c r="AI41" s="84">
        <f t="shared" si="19"/>
        <v>5.0000000000000044E-2</v>
      </c>
      <c r="AJ41" s="132">
        <f t="shared" si="21"/>
        <v>5.0000000000000044E-2</v>
      </c>
    </row>
    <row r="42" spans="1:36" s="14" customFormat="1" x14ac:dyDescent="0.3">
      <c r="A42" s="19">
        <f t="shared" si="1"/>
        <v>31</v>
      </c>
      <c r="B42" s="34">
        <f t="shared" si="10"/>
        <v>34.898804537772889</v>
      </c>
      <c r="C42" s="131">
        <f t="shared" si="11"/>
        <v>8.6438847503013356</v>
      </c>
      <c r="D42" s="34">
        <f t="shared" si="12"/>
        <v>73.121304745809809</v>
      </c>
      <c r="E42" s="52"/>
      <c r="F42" s="34">
        <f t="shared" si="13"/>
        <v>8.6438847503013356</v>
      </c>
      <c r="G42" s="37">
        <f t="shared" si="2"/>
        <v>0.23642588929040351</v>
      </c>
      <c r="H42" s="53"/>
      <c r="I42" s="36">
        <f>B42/D42</f>
        <v>0.47727272727272763</v>
      </c>
      <c r="J42" s="34">
        <f>C42/D42</f>
        <v>0.11821294464520166</v>
      </c>
      <c r="K42" s="34">
        <f t="shared" si="3"/>
        <v>0.52500000000000036</v>
      </c>
      <c r="L42" s="34">
        <f t="shared" si="4"/>
        <v>0.50000000000000044</v>
      </c>
      <c r="M42" s="37">
        <f>P42/F42</f>
        <v>1.0000000000000013</v>
      </c>
      <c r="N42" s="52"/>
      <c r="O42" s="37">
        <f t="shared" si="5"/>
        <v>0.66666666666666696</v>
      </c>
      <c r="P42" s="34">
        <f t="shared" si="6"/>
        <v>8.6438847503013481</v>
      </c>
      <c r="Q42" s="34">
        <f t="shared" si="7"/>
        <v>4.3219423751506678</v>
      </c>
      <c r="R42" s="34">
        <f>Q42*D$7</f>
        <v>4.3219423751506678</v>
      </c>
      <c r="S42" s="34">
        <f t="shared" si="14"/>
        <v>17.287769500602685</v>
      </c>
      <c r="T42" s="34">
        <f>S42*G$7</f>
        <v>1.7287769500602685</v>
      </c>
      <c r="U42" s="41">
        <f t="shared" si="15"/>
        <v>0.19999999999999971</v>
      </c>
      <c r="V42" s="60"/>
      <c r="W42" s="130">
        <f t="shared" si="8"/>
        <v>0.6482913562726047</v>
      </c>
      <c r="X42" s="43">
        <f t="shared" si="9"/>
        <v>0.25000000000000189</v>
      </c>
      <c r="Y42" s="66"/>
      <c r="Z42" s="61"/>
      <c r="AA42" s="44">
        <f>B42/B41-1</f>
        <v>0.10000000000000009</v>
      </c>
      <c r="AB42" s="44">
        <f>F42/F41-1</f>
        <v>5.0000000000000044E-2</v>
      </c>
      <c r="AC42" s="44">
        <f>D42/D41-1</f>
        <v>0.10000000000000009</v>
      </c>
      <c r="AD42" s="44">
        <f t="shared" si="22"/>
        <v>5.0000000000000266E-2</v>
      </c>
      <c r="AE42" s="44">
        <f t="shared" si="22"/>
        <v>5.0000000000000044E-2</v>
      </c>
      <c r="AF42" s="44">
        <f t="shared" si="17"/>
        <v>0</v>
      </c>
      <c r="AG42" s="44">
        <f t="shared" si="18"/>
        <v>5.0000000000000266E-2</v>
      </c>
      <c r="AH42" s="4">
        <f>G42/G41-1</f>
        <v>-4.5454545454545303E-2</v>
      </c>
      <c r="AI42" s="84">
        <f t="shared" si="19"/>
        <v>5.0000000000000044E-2</v>
      </c>
      <c r="AJ42" s="132">
        <f t="shared" si="21"/>
        <v>5.0000000000000044E-2</v>
      </c>
    </row>
    <row r="43" spans="1:36" s="14" customFormat="1" x14ac:dyDescent="0.3">
      <c r="A43" s="19">
        <f t="shared" si="1"/>
        <v>32</v>
      </c>
      <c r="B43" s="34">
        <f t="shared" si="10"/>
        <v>38.388684991550178</v>
      </c>
      <c r="C43" s="131">
        <f t="shared" si="11"/>
        <v>9.0760789878164037</v>
      </c>
      <c r="D43" s="34">
        <f t="shared" si="12"/>
        <v>80.433435220390791</v>
      </c>
      <c r="E43" s="52"/>
      <c r="F43" s="34">
        <f t="shared" si="13"/>
        <v>9.0760789878164037</v>
      </c>
      <c r="G43" s="37">
        <f t="shared" si="2"/>
        <v>0.22567925795902152</v>
      </c>
      <c r="H43" s="53"/>
      <c r="I43" s="36">
        <f>B43/D43</f>
        <v>0.47727272727272763</v>
      </c>
      <c r="J43" s="34">
        <f>C43/D43</f>
        <v>0.11283962897951068</v>
      </c>
      <c r="K43" s="34">
        <f t="shared" si="3"/>
        <v>0.52500000000000036</v>
      </c>
      <c r="L43" s="34">
        <f t="shared" si="4"/>
        <v>0.50000000000000033</v>
      </c>
      <c r="M43" s="37">
        <f>P43/F43</f>
        <v>1.0000000000000016</v>
      </c>
      <c r="N43" s="52"/>
      <c r="O43" s="37">
        <f t="shared" si="5"/>
        <v>0.66666666666666696</v>
      </c>
      <c r="P43" s="34">
        <f t="shared" si="6"/>
        <v>9.0760789878164179</v>
      </c>
      <c r="Q43" s="34">
        <f t="shared" si="7"/>
        <v>4.5380394939082018</v>
      </c>
      <c r="R43" s="34">
        <f>Q43*D$7</f>
        <v>4.5380394939082018</v>
      </c>
      <c r="S43" s="34">
        <f t="shared" si="14"/>
        <v>18.152157975632822</v>
      </c>
      <c r="T43" s="34">
        <f>S43*G$7</f>
        <v>1.8152157975632823</v>
      </c>
      <c r="U43" s="41">
        <f t="shared" si="15"/>
        <v>0.19999999999999965</v>
      </c>
      <c r="V43" s="60"/>
      <c r="W43" s="130">
        <f t="shared" si="8"/>
        <v>0.68070592408623032</v>
      </c>
      <c r="X43" s="43">
        <f t="shared" si="9"/>
        <v>0.25000000000000017</v>
      </c>
      <c r="Y43" s="66"/>
      <c r="Z43" s="61"/>
      <c r="AA43" s="44">
        <f>B43/B42-1</f>
        <v>0.10000000000000009</v>
      </c>
      <c r="AB43" s="44">
        <f>F43/F42-1</f>
        <v>5.0000000000000044E-2</v>
      </c>
      <c r="AC43" s="44">
        <f>D43/D42-1</f>
        <v>0.10000000000000009</v>
      </c>
      <c r="AD43" s="44">
        <f t="shared" si="22"/>
        <v>5.0000000000000266E-2</v>
      </c>
      <c r="AE43" s="44">
        <f t="shared" si="22"/>
        <v>5.0000000000000044E-2</v>
      </c>
      <c r="AF43" s="44">
        <f t="shared" si="17"/>
        <v>0</v>
      </c>
      <c r="AG43" s="44">
        <f t="shared" si="18"/>
        <v>5.0000000000000044E-2</v>
      </c>
      <c r="AH43" s="4">
        <f>G43/G42-1</f>
        <v>-4.5454545454545525E-2</v>
      </c>
      <c r="AI43" s="84">
        <f t="shared" si="19"/>
        <v>5.0000000000000044E-2</v>
      </c>
      <c r="AJ43" s="132">
        <f t="shared" si="21"/>
        <v>5.0000000000000044E-2</v>
      </c>
    </row>
    <row r="44" spans="1:36" s="14" customFormat="1" x14ac:dyDescent="0.3">
      <c r="A44" s="19">
        <f t="shared" si="1"/>
        <v>33</v>
      </c>
      <c r="B44" s="34">
        <f t="shared" si="10"/>
        <v>42.227553490705198</v>
      </c>
      <c r="C44" s="131">
        <f t="shared" si="11"/>
        <v>9.5298829372072245</v>
      </c>
      <c r="D44" s="34">
        <f t="shared" si="12"/>
        <v>88.476778742429872</v>
      </c>
      <c r="E44" s="52"/>
      <c r="F44" s="34">
        <f t="shared" si="13"/>
        <v>9.5298829372072245</v>
      </c>
      <c r="G44" s="37">
        <f t="shared" si="2"/>
        <v>0.21542110986997509</v>
      </c>
      <c r="H44" s="53"/>
      <c r="I44" s="36">
        <f>B44/D44</f>
        <v>0.47727272727272763</v>
      </c>
      <c r="J44" s="34">
        <f>C44/D44</f>
        <v>0.10771055493498748</v>
      </c>
      <c r="K44" s="34">
        <f t="shared" si="3"/>
        <v>0.52500000000000047</v>
      </c>
      <c r="L44" s="34">
        <f t="shared" si="4"/>
        <v>0.50000000000000033</v>
      </c>
      <c r="M44" s="37">
        <f>P44/F44</f>
        <v>1.0000000000000016</v>
      </c>
      <c r="N44" s="52"/>
      <c r="O44" s="37">
        <f t="shared" si="5"/>
        <v>0.66666666666666707</v>
      </c>
      <c r="P44" s="34">
        <f t="shared" si="6"/>
        <v>9.5298829372072387</v>
      </c>
      <c r="Q44" s="34">
        <f t="shared" si="7"/>
        <v>4.7649414686036122</v>
      </c>
      <c r="R44" s="34">
        <f>Q44*D$7</f>
        <v>4.7649414686036122</v>
      </c>
      <c r="S44" s="34">
        <f t="shared" si="14"/>
        <v>19.059765874414463</v>
      </c>
      <c r="T44" s="34">
        <f>S44*G$7</f>
        <v>1.9059765874414465</v>
      </c>
      <c r="U44" s="41">
        <f t="shared" si="15"/>
        <v>0.19999999999999971</v>
      </c>
      <c r="V44" s="60"/>
      <c r="W44" s="130">
        <f t="shared" si="8"/>
        <v>0.7147412202905441</v>
      </c>
      <c r="X44" s="43">
        <f t="shared" si="9"/>
        <v>0.25000000000000094</v>
      </c>
      <c r="Y44" s="66"/>
      <c r="Z44" s="61"/>
      <c r="AA44" s="44">
        <f>B44/B43-1</f>
        <v>0.10000000000000009</v>
      </c>
      <c r="AB44" s="44">
        <f>F44/F43-1</f>
        <v>5.0000000000000044E-2</v>
      </c>
      <c r="AC44" s="44">
        <f>D44/D43-1</f>
        <v>0.10000000000000009</v>
      </c>
      <c r="AD44" s="44">
        <f t="shared" si="22"/>
        <v>5.0000000000000044E-2</v>
      </c>
      <c r="AE44" s="44">
        <f t="shared" si="22"/>
        <v>5.0000000000000044E-2</v>
      </c>
      <c r="AF44" s="44">
        <f t="shared" si="17"/>
        <v>0</v>
      </c>
      <c r="AG44" s="44">
        <f t="shared" si="18"/>
        <v>5.0000000000000044E-2</v>
      </c>
      <c r="AH44" s="4">
        <f>G44/G43-1</f>
        <v>-4.5454545454545414E-2</v>
      </c>
      <c r="AI44" s="84">
        <f t="shared" si="19"/>
        <v>5.0000000000000044E-2</v>
      </c>
      <c r="AJ44" s="132">
        <f t="shared" si="21"/>
        <v>5.0000000000000044E-2</v>
      </c>
    </row>
    <row r="45" spans="1:36" s="14" customFormat="1" x14ac:dyDescent="0.3">
      <c r="A45" s="19">
        <f t="shared" si="1"/>
        <v>34</v>
      </c>
      <c r="B45" s="34">
        <f t="shared" si="10"/>
        <v>46.450308839775722</v>
      </c>
      <c r="C45" s="131">
        <f t="shared" si="11"/>
        <v>10.006377084067585</v>
      </c>
      <c r="D45" s="34">
        <f t="shared" si="12"/>
        <v>97.324456616672862</v>
      </c>
      <c r="E45" s="52"/>
      <c r="F45" s="34">
        <f t="shared" si="13"/>
        <v>10.006377084067585</v>
      </c>
      <c r="G45" s="37">
        <f t="shared" si="2"/>
        <v>0.2056292412395217</v>
      </c>
      <c r="H45" s="53"/>
      <c r="I45" s="36">
        <f>B45/D45</f>
        <v>0.47727272727272768</v>
      </c>
      <c r="J45" s="34">
        <f>C45/D45</f>
        <v>0.10281462061976077</v>
      </c>
      <c r="K45" s="34">
        <f t="shared" si="3"/>
        <v>0.52500000000000047</v>
      </c>
      <c r="L45" s="34">
        <f t="shared" si="4"/>
        <v>0.50000000000000044</v>
      </c>
      <c r="M45" s="37">
        <f>P45/F45</f>
        <v>1.0000000000000016</v>
      </c>
      <c r="N45" s="52"/>
      <c r="O45" s="37">
        <f t="shared" si="5"/>
        <v>0.66666666666666696</v>
      </c>
      <c r="P45" s="34">
        <f t="shared" si="6"/>
        <v>10.006377084067601</v>
      </c>
      <c r="Q45" s="34">
        <f t="shared" si="7"/>
        <v>5.0031885420337927</v>
      </c>
      <c r="R45" s="34">
        <f>Q45*D$7</f>
        <v>5.0031885420337927</v>
      </c>
      <c r="S45" s="34">
        <f t="shared" si="14"/>
        <v>20.012754168135189</v>
      </c>
      <c r="T45" s="34">
        <f>S45*G$7</f>
        <v>2.0012754168135189</v>
      </c>
      <c r="U45" s="41">
        <f t="shared" si="15"/>
        <v>0.19999999999999965</v>
      </c>
      <c r="V45" s="60"/>
      <c r="W45" s="130">
        <f t="shared" si="8"/>
        <v>0.75047828130507188</v>
      </c>
      <c r="X45" s="43">
        <f t="shared" si="9"/>
        <v>0.25000000000000117</v>
      </c>
      <c r="Y45" s="66"/>
      <c r="Z45" s="61"/>
      <c r="AA45" s="44">
        <f>B45/B44-1</f>
        <v>0.10000000000000009</v>
      </c>
      <c r="AB45" s="44">
        <f>F45/F44-1</f>
        <v>5.0000000000000044E-2</v>
      </c>
      <c r="AC45" s="44">
        <f>D45/D44-1</f>
        <v>0.10000000000000009</v>
      </c>
      <c r="AD45" s="44">
        <f t="shared" si="22"/>
        <v>5.0000000000000044E-2</v>
      </c>
      <c r="AE45" s="44">
        <f t="shared" si="22"/>
        <v>5.0000000000000044E-2</v>
      </c>
      <c r="AF45" s="44">
        <f t="shared" si="17"/>
        <v>0</v>
      </c>
      <c r="AG45" s="44">
        <f t="shared" si="18"/>
        <v>5.0000000000000044E-2</v>
      </c>
      <c r="AH45" s="4">
        <f>G45/G44-1</f>
        <v>-4.5454545454545414E-2</v>
      </c>
      <c r="AI45" s="84">
        <f t="shared" si="19"/>
        <v>5.0000000000000044E-2</v>
      </c>
      <c r="AJ45" s="132">
        <f t="shared" si="21"/>
        <v>4.9999999999999822E-2</v>
      </c>
    </row>
    <row r="46" spans="1:36" s="14" customFormat="1" x14ac:dyDescent="0.3">
      <c r="A46" s="19">
        <f t="shared" si="1"/>
        <v>35</v>
      </c>
      <c r="B46" s="34">
        <f t="shared" si="10"/>
        <v>51.095339723753298</v>
      </c>
      <c r="C46" s="131">
        <f t="shared" si="11"/>
        <v>10.506695938270965</v>
      </c>
      <c r="D46" s="34">
        <f t="shared" si="12"/>
        <v>107.05690227834015</v>
      </c>
      <c r="E46" s="52"/>
      <c r="F46" s="34">
        <f t="shared" si="13"/>
        <v>10.506695938270965</v>
      </c>
      <c r="G46" s="37">
        <f t="shared" si="2"/>
        <v>0.1962824575468162</v>
      </c>
      <c r="H46" s="53"/>
      <c r="I46" s="36">
        <f>B46/D46</f>
        <v>0.47727272727272768</v>
      </c>
      <c r="J46" s="34">
        <f>C46/D46</f>
        <v>9.8141228773408015E-2</v>
      </c>
      <c r="K46" s="34">
        <f t="shared" si="3"/>
        <v>0.52500000000000047</v>
      </c>
      <c r="L46" s="34">
        <f t="shared" si="4"/>
        <v>0.50000000000000044</v>
      </c>
      <c r="M46" s="37">
        <f>P46/F46</f>
        <v>1.0000000000000018</v>
      </c>
      <c r="N46" s="52"/>
      <c r="O46" s="37">
        <f t="shared" si="5"/>
        <v>0.66666666666666707</v>
      </c>
      <c r="P46" s="34">
        <f t="shared" si="6"/>
        <v>10.506695938270983</v>
      </c>
      <c r="Q46" s="34">
        <f t="shared" si="7"/>
        <v>5.2533479691354827</v>
      </c>
      <c r="R46" s="34">
        <f>Q46*D$7</f>
        <v>5.2533479691354827</v>
      </c>
      <c r="S46" s="34">
        <f t="shared" si="14"/>
        <v>21.013391876541949</v>
      </c>
      <c r="T46" s="34">
        <f>S46*G$7</f>
        <v>2.1013391876541951</v>
      </c>
      <c r="U46" s="41">
        <f t="shared" si="15"/>
        <v>0.19999999999999965</v>
      </c>
      <c r="V46" s="60"/>
      <c r="W46" s="130">
        <f t="shared" si="8"/>
        <v>0.7880021953703249</v>
      </c>
      <c r="X46" s="43">
        <f t="shared" si="9"/>
        <v>0.25000000000000094</v>
      </c>
      <c r="Y46" s="66"/>
      <c r="Z46" s="61"/>
      <c r="AA46" s="44">
        <f>B46/B45-1</f>
        <v>0.10000000000000009</v>
      </c>
      <c r="AB46" s="44">
        <f>F46/F45-1</f>
        <v>5.0000000000000044E-2</v>
      </c>
      <c r="AC46" s="44">
        <f>D46/D45-1</f>
        <v>0.10000000000000009</v>
      </c>
      <c r="AD46" s="44">
        <f t="shared" si="22"/>
        <v>5.0000000000000266E-2</v>
      </c>
      <c r="AE46" s="44">
        <f t="shared" si="22"/>
        <v>5.0000000000000044E-2</v>
      </c>
      <c r="AF46" s="44">
        <f t="shared" si="17"/>
        <v>0</v>
      </c>
      <c r="AG46" s="44">
        <f t="shared" si="18"/>
        <v>5.0000000000000044E-2</v>
      </c>
      <c r="AH46" s="4">
        <f>G46/G45-1</f>
        <v>-4.5454545454545303E-2</v>
      </c>
      <c r="AI46" s="84">
        <f t="shared" si="19"/>
        <v>5.0000000000000044E-2</v>
      </c>
      <c r="AJ46" s="132">
        <f t="shared" si="21"/>
        <v>5.0000000000000044E-2</v>
      </c>
    </row>
    <row r="47" spans="1:36" s="14" customFormat="1" x14ac:dyDescent="0.3">
      <c r="A47" s="19">
        <f t="shared" si="1"/>
        <v>36</v>
      </c>
      <c r="B47" s="34">
        <f t="shared" si="10"/>
        <v>56.204873696128629</v>
      </c>
      <c r="C47" s="131">
        <f t="shared" si="11"/>
        <v>11.032030735184515</v>
      </c>
      <c r="D47" s="34">
        <f t="shared" si="12"/>
        <v>117.76259250617416</v>
      </c>
      <c r="E47" s="52"/>
      <c r="F47" s="34">
        <f t="shared" si="13"/>
        <v>11.032030735184515</v>
      </c>
      <c r="G47" s="37">
        <f t="shared" si="2"/>
        <v>0.18736052765832456</v>
      </c>
      <c r="H47" s="53"/>
      <c r="I47" s="36">
        <f>B47/D47</f>
        <v>0.47727272727272774</v>
      </c>
      <c r="J47" s="34">
        <f>C47/D47</f>
        <v>9.3680263829162197E-2</v>
      </c>
      <c r="K47" s="34">
        <f t="shared" si="3"/>
        <v>0.52500000000000058</v>
      </c>
      <c r="L47" s="34">
        <f t="shared" si="4"/>
        <v>0.50000000000000044</v>
      </c>
      <c r="M47" s="37">
        <f>P47/F47</f>
        <v>1.0000000000000018</v>
      </c>
      <c r="N47" s="52"/>
      <c r="O47" s="37">
        <f t="shared" si="5"/>
        <v>0.66666666666666707</v>
      </c>
      <c r="P47" s="34">
        <f t="shared" si="6"/>
        <v>11.032030735184534</v>
      </c>
      <c r="Q47" s="34">
        <f t="shared" si="7"/>
        <v>5.5160153675922574</v>
      </c>
      <c r="R47" s="34">
        <f>Q47*D$7</f>
        <v>5.5160153675922574</v>
      </c>
      <c r="S47" s="34">
        <f t="shared" si="14"/>
        <v>22.064061470369047</v>
      </c>
      <c r="T47" s="34">
        <f>S47*G$7</f>
        <v>2.2064061470369047</v>
      </c>
      <c r="U47" s="41">
        <f t="shared" si="15"/>
        <v>0.19999999999999968</v>
      </c>
      <c r="V47" s="60"/>
      <c r="W47" s="130">
        <f t="shared" si="8"/>
        <v>0.82740230513884239</v>
      </c>
      <c r="X47" s="43">
        <f t="shared" si="9"/>
        <v>0.25000000000000128</v>
      </c>
      <c r="Y47" s="66"/>
      <c r="Z47" s="61"/>
      <c r="AA47" s="44">
        <f>B47/B46-1</f>
        <v>0.10000000000000009</v>
      </c>
      <c r="AB47" s="44">
        <f>F47/F46-1</f>
        <v>5.0000000000000044E-2</v>
      </c>
      <c r="AC47" s="44">
        <f>D47/D46-1</f>
        <v>9.9999999999999867E-2</v>
      </c>
      <c r="AD47" s="44">
        <f t="shared" si="22"/>
        <v>5.0000000000000266E-2</v>
      </c>
      <c r="AE47" s="44">
        <f t="shared" si="22"/>
        <v>5.0000000000000044E-2</v>
      </c>
      <c r="AF47" s="44">
        <f t="shared" si="17"/>
        <v>0</v>
      </c>
      <c r="AG47" s="44">
        <f t="shared" si="18"/>
        <v>5.0000000000000044E-2</v>
      </c>
      <c r="AH47" s="4">
        <f>G47/G46-1</f>
        <v>-4.5454545454545414E-2</v>
      </c>
      <c r="AI47" s="84">
        <f t="shared" si="19"/>
        <v>5.0000000000000044E-2</v>
      </c>
      <c r="AJ47" s="132">
        <f t="shared" si="21"/>
        <v>5.0000000000000266E-2</v>
      </c>
    </row>
    <row r="48" spans="1:36" s="14" customFormat="1" x14ac:dyDescent="0.3">
      <c r="A48" s="19">
        <f t="shared" si="1"/>
        <v>37</v>
      </c>
      <c r="B48" s="34">
        <f t="shared" si="10"/>
        <v>61.825361065741497</v>
      </c>
      <c r="C48" s="131">
        <f t="shared" si="11"/>
        <v>11.583632271943742</v>
      </c>
      <c r="D48" s="34">
        <f t="shared" si="12"/>
        <v>129.53885175679159</v>
      </c>
      <c r="E48" s="52"/>
      <c r="F48" s="34">
        <f t="shared" si="13"/>
        <v>11.583632271943742</v>
      </c>
      <c r="G48" s="37">
        <f t="shared" si="2"/>
        <v>0.17884414003749163</v>
      </c>
      <c r="H48" s="53"/>
      <c r="I48" s="36">
        <f>B48/D48</f>
        <v>0.47727272727272774</v>
      </c>
      <c r="J48" s="34">
        <f>C48/D48</f>
        <v>8.9422070018745733E-2</v>
      </c>
      <c r="K48" s="34">
        <f t="shared" si="3"/>
        <v>0.52500000000000058</v>
      </c>
      <c r="L48" s="34">
        <f t="shared" si="4"/>
        <v>0.50000000000000056</v>
      </c>
      <c r="M48" s="37">
        <f>P48/F48</f>
        <v>1.0000000000000018</v>
      </c>
      <c r="N48" s="52"/>
      <c r="O48" s="37">
        <f t="shared" si="5"/>
        <v>0.66666666666666696</v>
      </c>
      <c r="P48" s="34">
        <f t="shared" si="6"/>
        <v>11.583632271943761</v>
      </c>
      <c r="Q48" s="34">
        <f t="shared" si="7"/>
        <v>5.7918161359718709</v>
      </c>
      <c r="R48" s="34">
        <f>Q48*D$7</f>
        <v>5.7918161359718709</v>
      </c>
      <c r="S48" s="34">
        <f t="shared" si="14"/>
        <v>23.167264543887505</v>
      </c>
      <c r="T48" s="34">
        <f>S48*G$7</f>
        <v>2.3167264543887507</v>
      </c>
      <c r="U48" s="41">
        <f t="shared" si="15"/>
        <v>0.19999999999999962</v>
      </c>
      <c r="V48" s="60"/>
      <c r="W48" s="130">
        <f t="shared" si="8"/>
        <v>0.86877242039578384</v>
      </c>
      <c r="X48" s="43">
        <f t="shared" si="9"/>
        <v>0.25000000000000111</v>
      </c>
      <c r="Y48" s="66"/>
      <c r="Z48" s="61"/>
      <c r="AA48" s="44">
        <f>B48/B47-1</f>
        <v>0.10000000000000009</v>
      </c>
      <c r="AB48" s="44">
        <f>F48/F47-1</f>
        <v>5.0000000000000044E-2</v>
      </c>
      <c r="AC48" s="44">
        <f>D48/D47-1</f>
        <v>0.10000000000000009</v>
      </c>
      <c r="AD48" s="44">
        <f t="shared" si="22"/>
        <v>5.0000000000000044E-2</v>
      </c>
      <c r="AE48" s="44">
        <f t="shared" si="22"/>
        <v>5.0000000000000044E-2</v>
      </c>
      <c r="AF48" s="44">
        <f t="shared" si="17"/>
        <v>0</v>
      </c>
      <c r="AG48" s="44">
        <f t="shared" si="18"/>
        <v>5.0000000000000266E-2</v>
      </c>
      <c r="AH48" s="4">
        <f>G48/G47-1</f>
        <v>-4.5454545454545414E-2</v>
      </c>
      <c r="AI48" s="84">
        <f t="shared" si="19"/>
        <v>5.0000000000000044E-2</v>
      </c>
      <c r="AJ48" s="132">
        <f t="shared" si="21"/>
        <v>5.0000000000000044E-2</v>
      </c>
    </row>
    <row r="49" spans="1:36" s="14" customFormat="1" x14ac:dyDescent="0.3">
      <c r="A49" s="19">
        <f t="shared" si="1"/>
        <v>38</v>
      </c>
      <c r="B49" s="34">
        <f t="shared" si="10"/>
        <v>68.007897172315651</v>
      </c>
      <c r="C49" s="131">
        <f t="shared" si="11"/>
        <v>12.162813885540929</v>
      </c>
      <c r="D49" s="34">
        <f t="shared" si="12"/>
        <v>142.49273693247079</v>
      </c>
      <c r="E49" s="52"/>
      <c r="F49" s="34">
        <f t="shared" si="13"/>
        <v>12.162813885540929</v>
      </c>
      <c r="G49" s="37">
        <f t="shared" si="2"/>
        <v>0.17071486094487837</v>
      </c>
      <c r="H49" s="53"/>
      <c r="I49" s="36">
        <f>B49/D49</f>
        <v>0.47727272727272763</v>
      </c>
      <c r="J49" s="34">
        <f>C49/D49</f>
        <v>8.5357430472439086E-2</v>
      </c>
      <c r="K49" s="34">
        <f t="shared" si="3"/>
        <v>0.52500000000000036</v>
      </c>
      <c r="L49" s="34">
        <f t="shared" si="4"/>
        <v>0.50000000000000044</v>
      </c>
      <c r="M49" s="37">
        <f>P49/F49</f>
        <v>1.000000000000002</v>
      </c>
      <c r="N49" s="52"/>
      <c r="O49" s="37">
        <f t="shared" si="5"/>
        <v>0.66666666666666707</v>
      </c>
      <c r="P49" s="34">
        <f t="shared" si="6"/>
        <v>12.162813885540952</v>
      </c>
      <c r="Q49" s="34">
        <f t="shared" si="7"/>
        <v>6.0814069427704647</v>
      </c>
      <c r="R49" s="34">
        <f>Q49*D$7</f>
        <v>6.0814069427704647</v>
      </c>
      <c r="S49" s="34">
        <f t="shared" si="14"/>
        <v>24.32562777108188</v>
      </c>
      <c r="T49" s="34">
        <f>S49*G$7</f>
        <v>2.4325627771081884</v>
      </c>
      <c r="U49" s="41">
        <f t="shared" si="15"/>
        <v>0.19999999999999962</v>
      </c>
      <c r="V49" s="60"/>
      <c r="W49" s="130">
        <f t="shared" si="8"/>
        <v>0.91221104141556975</v>
      </c>
      <c r="X49" s="43">
        <f t="shared" si="9"/>
        <v>0.25000000000000017</v>
      </c>
      <c r="Y49" s="66"/>
      <c r="Z49" s="61"/>
      <c r="AA49" s="44">
        <f>B49/B48-1</f>
        <v>0.10000000000000009</v>
      </c>
      <c r="AB49" s="44">
        <f>F49/F48-1</f>
        <v>5.0000000000000044E-2</v>
      </c>
      <c r="AC49" s="44">
        <f>D49/D48-1</f>
        <v>0.10000000000000031</v>
      </c>
      <c r="AD49" s="44">
        <f t="shared" si="22"/>
        <v>5.0000000000000266E-2</v>
      </c>
      <c r="AE49" s="44">
        <f t="shared" si="22"/>
        <v>5.0000000000000044E-2</v>
      </c>
      <c r="AF49" s="44">
        <f t="shared" si="17"/>
        <v>0</v>
      </c>
      <c r="AG49" s="44">
        <f t="shared" si="18"/>
        <v>5.0000000000000044E-2</v>
      </c>
      <c r="AH49" s="4">
        <f>G49/G48-1</f>
        <v>-4.5454545454545525E-2</v>
      </c>
      <c r="AI49" s="84">
        <f t="shared" si="19"/>
        <v>5.0000000000000044E-2</v>
      </c>
      <c r="AJ49" s="132">
        <f t="shared" si="21"/>
        <v>5.0000000000000044E-2</v>
      </c>
    </row>
    <row r="50" spans="1:36" s="14" customFormat="1" x14ac:dyDescent="0.3">
      <c r="A50" s="19">
        <f t="shared" si="1"/>
        <v>39</v>
      </c>
      <c r="B50" s="34">
        <f t="shared" si="10"/>
        <v>74.808686889547218</v>
      </c>
      <c r="C50" s="131">
        <f t="shared" si="11"/>
        <v>12.770954579817976</v>
      </c>
      <c r="D50" s="34">
        <f t="shared" si="12"/>
        <v>156.7420106257178</v>
      </c>
      <c r="E50" s="52"/>
      <c r="F50" s="34">
        <f t="shared" si="13"/>
        <v>12.770954579817976</v>
      </c>
      <c r="G50" s="37">
        <f t="shared" si="2"/>
        <v>0.16295509453829302</v>
      </c>
      <c r="H50" s="53"/>
      <c r="I50" s="36">
        <f>B50/D50</f>
        <v>0.47727272727272785</v>
      </c>
      <c r="J50" s="34">
        <f>C50/D50</f>
        <v>8.1477547269146453E-2</v>
      </c>
      <c r="K50" s="34">
        <f t="shared" si="3"/>
        <v>0.52500000000000069</v>
      </c>
      <c r="L50" s="34">
        <f t="shared" si="4"/>
        <v>0.50000000000000056</v>
      </c>
      <c r="M50" s="37">
        <f>P50/F50</f>
        <v>1.0000000000000018</v>
      </c>
      <c r="N50" s="52"/>
      <c r="O50" s="37">
        <f t="shared" si="5"/>
        <v>0.66666666666666696</v>
      </c>
      <c r="P50" s="34">
        <f t="shared" si="6"/>
        <v>12.770954579817998</v>
      </c>
      <c r="Q50" s="34">
        <f t="shared" si="7"/>
        <v>6.3854772899089882</v>
      </c>
      <c r="R50" s="34">
        <f>Q50*D$7</f>
        <v>6.3854772899089882</v>
      </c>
      <c r="S50" s="34">
        <f t="shared" si="14"/>
        <v>25.541909159635974</v>
      </c>
      <c r="T50" s="34">
        <f>S50*G$7</f>
        <v>2.5541909159635976</v>
      </c>
      <c r="U50" s="41">
        <f t="shared" si="15"/>
        <v>0.19999999999999965</v>
      </c>
      <c r="V50" s="60"/>
      <c r="W50" s="130">
        <f t="shared" si="8"/>
        <v>0.95782159348635165</v>
      </c>
      <c r="X50" s="43">
        <f t="shared" si="9"/>
        <v>0.25000000000000105</v>
      </c>
      <c r="Y50" s="66"/>
      <c r="Z50" s="61"/>
      <c r="AA50" s="44">
        <f>B50/B49-1</f>
        <v>0.10000000000000009</v>
      </c>
      <c r="AB50" s="44">
        <f>F50/F49-1</f>
        <v>5.0000000000000044E-2</v>
      </c>
      <c r="AC50" s="44">
        <f>D50/D49-1</f>
        <v>9.9999999999999423E-2</v>
      </c>
      <c r="AD50" s="44">
        <f t="shared" si="22"/>
        <v>4.9999999999999822E-2</v>
      </c>
      <c r="AE50" s="44">
        <f t="shared" si="22"/>
        <v>5.0000000000000044E-2</v>
      </c>
      <c r="AF50" s="44">
        <f t="shared" si="17"/>
        <v>0</v>
      </c>
      <c r="AG50" s="44">
        <f t="shared" si="18"/>
        <v>5.0000000000000044E-2</v>
      </c>
      <c r="AH50" s="4">
        <f>G50/G49-1</f>
        <v>-4.5454545454545303E-2</v>
      </c>
      <c r="AI50" s="84">
        <f t="shared" si="19"/>
        <v>5.0000000000000044E-2</v>
      </c>
      <c r="AJ50" s="132">
        <f t="shared" si="21"/>
        <v>5.0000000000000044E-2</v>
      </c>
    </row>
    <row r="51" spans="1:36" s="14" customFormat="1" x14ac:dyDescent="0.3">
      <c r="A51" s="19">
        <f t="shared" si="1"/>
        <v>40</v>
      </c>
      <c r="B51" s="34">
        <f t="shared" si="10"/>
        <v>82.289555578501947</v>
      </c>
      <c r="C51" s="131">
        <f t="shared" si="11"/>
        <v>13.409502308808875</v>
      </c>
      <c r="D51" s="34">
        <f t="shared" si="12"/>
        <v>172.41621168828962</v>
      </c>
      <c r="E51" s="52"/>
      <c r="F51" s="34">
        <f t="shared" si="13"/>
        <v>13.409502308808875</v>
      </c>
      <c r="G51" s="37">
        <f t="shared" si="2"/>
        <v>0.15554804478655243</v>
      </c>
      <c r="H51" s="53"/>
      <c r="I51" s="36">
        <f>B51/D51</f>
        <v>0.47727272727272774</v>
      </c>
      <c r="J51" s="34">
        <f>C51/D51</f>
        <v>7.7774022393276132E-2</v>
      </c>
      <c r="K51" s="34">
        <f t="shared" si="3"/>
        <v>0.52500000000000058</v>
      </c>
      <c r="L51" s="34">
        <f t="shared" si="4"/>
        <v>0.50000000000000056</v>
      </c>
      <c r="M51" s="37">
        <f>P51/F51</f>
        <v>1.000000000000002</v>
      </c>
      <c r="N51" s="52"/>
      <c r="O51" s="37">
        <f t="shared" si="5"/>
        <v>0.66666666666666718</v>
      </c>
      <c r="P51" s="34">
        <f t="shared" si="6"/>
        <v>13.409502308808902</v>
      </c>
      <c r="Q51" s="34">
        <f t="shared" si="7"/>
        <v>6.7047511544044376</v>
      </c>
      <c r="R51" s="34">
        <f>Q51*D$7</f>
        <v>6.7047511544044376</v>
      </c>
      <c r="S51" s="34">
        <f t="shared" si="14"/>
        <v>26.819004617617775</v>
      </c>
      <c r="T51" s="34">
        <f>S51*G$7</f>
        <v>2.6819004617617779</v>
      </c>
      <c r="U51" s="41">
        <f t="shared" si="15"/>
        <v>0.19999999999999962</v>
      </c>
      <c r="V51" s="60"/>
      <c r="W51" s="130">
        <f t="shared" si="8"/>
        <v>1.0057126731606676</v>
      </c>
      <c r="X51" s="43">
        <f t="shared" si="9"/>
        <v>0.25000000000000067</v>
      </c>
      <c r="Y51" s="66"/>
      <c r="Z51" s="61"/>
      <c r="AA51" s="44">
        <f>B51/B50-1</f>
        <v>0.10000000000000009</v>
      </c>
      <c r="AB51" s="44">
        <f>F51/F50-1</f>
        <v>5.0000000000000044E-2</v>
      </c>
      <c r="AC51" s="44">
        <f>D51/D50-1</f>
        <v>0.10000000000000031</v>
      </c>
      <c r="AD51" s="44">
        <f t="shared" si="22"/>
        <v>5.0000000000000266E-2</v>
      </c>
      <c r="AE51" s="44">
        <f t="shared" si="22"/>
        <v>5.0000000000000044E-2</v>
      </c>
      <c r="AF51" s="44">
        <f t="shared" si="17"/>
        <v>0</v>
      </c>
      <c r="AG51" s="44">
        <f t="shared" si="18"/>
        <v>5.0000000000000044E-2</v>
      </c>
      <c r="AH51" s="4">
        <f>G51/G50-1</f>
        <v>-4.5454545454545414E-2</v>
      </c>
      <c r="AI51" s="84">
        <f t="shared" si="19"/>
        <v>5.0000000000000044E-2</v>
      </c>
      <c r="AJ51" s="132">
        <f t="shared" si="21"/>
        <v>4.9999999999999822E-2</v>
      </c>
    </row>
    <row r="52" spans="1:36" s="14" customFormat="1" x14ac:dyDescent="0.3">
      <c r="A52" s="19">
        <f t="shared" si="1"/>
        <v>41</v>
      </c>
      <c r="B52" s="34">
        <f t="shared" si="10"/>
        <v>90.518511136352146</v>
      </c>
      <c r="C52" s="131">
        <f t="shared" si="11"/>
        <v>14.07997742424932</v>
      </c>
      <c r="D52" s="34">
        <f t="shared" si="12"/>
        <v>189.65783285711856</v>
      </c>
      <c r="E52" s="52"/>
      <c r="F52" s="34">
        <f t="shared" si="13"/>
        <v>14.07997742424932</v>
      </c>
      <c r="G52" s="37">
        <f t="shared" si="2"/>
        <v>0.14847767911443643</v>
      </c>
      <c r="H52" s="53"/>
      <c r="I52" s="36">
        <f>B52/D52</f>
        <v>0.47727272727272785</v>
      </c>
      <c r="J52" s="34">
        <f>C52/D52</f>
        <v>7.4238839557218134E-2</v>
      </c>
      <c r="K52" s="34">
        <f t="shared" si="3"/>
        <v>0.52500000000000069</v>
      </c>
      <c r="L52" s="34">
        <f t="shared" si="4"/>
        <v>0.50000000000000067</v>
      </c>
      <c r="M52" s="37">
        <f>P52/F52</f>
        <v>1.000000000000002</v>
      </c>
      <c r="N52" s="52"/>
      <c r="O52" s="37">
        <f t="shared" si="5"/>
        <v>0.66666666666666718</v>
      </c>
      <c r="P52" s="34">
        <f t="shared" si="6"/>
        <v>14.079977424249348</v>
      </c>
      <c r="Q52" s="34">
        <f t="shared" si="7"/>
        <v>7.0399887121246598</v>
      </c>
      <c r="R52" s="34">
        <f>Q52*D$7</f>
        <v>7.0399887121246598</v>
      </c>
      <c r="S52" s="34">
        <f t="shared" si="14"/>
        <v>28.159954848498668</v>
      </c>
      <c r="T52" s="34">
        <f>S52*G$7</f>
        <v>2.8159954848498669</v>
      </c>
      <c r="U52" s="41">
        <f t="shared" si="15"/>
        <v>0.19999999999999959</v>
      </c>
      <c r="V52" s="60"/>
      <c r="W52" s="130">
        <f t="shared" si="8"/>
        <v>1.0559983068187035</v>
      </c>
      <c r="X52" s="43">
        <f t="shared" si="9"/>
        <v>0.25000000000000128</v>
      </c>
      <c r="Y52" s="66"/>
      <c r="Z52" s="61"/>
      <c r="AA52" s="44">
        <f>B52/B51-1</f>
        <v>0.10000000000000009</v>
      </c>
      <c r="AB52" s="44">
        <f>F52/F51-1</f>
        <v>5.0000000000000044E-2</v>
      </c>
      <c r="AC52" s="44">
        <f>D52/D51-1</f>
        <v>9.9999999999999867E-2</v>
      </c>
      <c r="AD52" s="44">
        <f t="shared" si="22"/>
        <v>5.0000000000000044E-2</v>
      </c>
      <c r="AE52" s="44">
        <f t="shared" si="22"/>
        <v>5.0000000000000044E-2</v>
      </c>
      <c r="AF52" s="44">
        <f t="shared" si="17"/>
        <v>0</v>
      </c>
      <c r="AG52" s="44">
        <f t="shared" si="18"/>
        <v>5.0000000000000044E-2</v>
      </c>
      <c r="AH52" s="4">
        <f>G52/G51-1</f>
        <v>-4.5454545454545303E-2</v>
      </c>
      <c r="AI52" s="84">
        <f t="shared" si="19"/>
        <v>5.0000000000000044E-2</v>
      </c>
      <c r="AJ52" s="132">
        <f t="shared" si="21"/>
        <v>5.0000000000000044E-2</v>
      </c>
    </row>
    <row r="53" spans="1:36" s="14" customFormat="1" x14ac:dyDescent="0.3">
      <c r="A53" s="19">
        <f t="shared" si="1"/>
        <v>42</v>
      </c>
      <c r="B53" s="34">
        <f t="shared" si="10"/>
        <v>99.570362249987369</v>
      </c>
      <c r="C53" s="131">
        <f t="shared" si="11"/>
        <v>14.783976295461786</v>
      </c>
      <c r="D53" s="34">
        <f t="shared" si="12"/>
        <v>208.62361614283043</v>
      </c>
      <c r="E53" s="52"/>
      <c r="F53" s="34">
        <f t="shared" si="13"/>
        <v>14.783976295461786</v>
      </c>
      <c r="G53" s="37">
        <f t="shared" si="2"/>
        <v>0.14172869370014388</v>
      </c>
      <c r="H53" s="53"/>
      <c r="I53" s="36">
        <f>B53/D53</f>
        <v>0.47727272727272785</v>
      </c>
      <c r="J53" s="34">
        <f>C53/D53</f>
        <v>7.0864346850071855E-2</v>
      </c>
      <c r="K53" s="34">
        <f t="shared" si="3"/>
        <v>0.52500000000000069</v>
      </c>
      <c r="L53" s="34">
        <f t="shared" si="4"/>
        <v>0.50000000000000067</v>
      </c>
      <c r="M53" s="37">
        <f>P53/F53</f>
        <v>1.0000000000000022</v>
      </c>
      <c r="N53" s="52"/>
      <c r="O53" s="37">
        <f t="shared" si="5"/>
        <v>0.66666666666666718</v>
      </c>
      <c r="P53" s="34">
        <f t="shared" si="6"/>
        <v>14.783976295461819</v>
      </c>
      <c r="Q53" s="34">
        <f t="shared" si="7"/>
        <v>7.3919881477308929</v>
      </c>
      <c r="R53" s="34">
        <f>Q53*D$7</f>
        <v>7.3919881477308929</v>
      </c>
      <c r="S53" s="34">
        <f t="shared" si="14"/>
        <v>29.567952590923603</v>
      </c>
      <c r="T53" s="34">
        <f>S53*G$7</f>
        <v>2.9567952590923605</v>
      </c>
      <c r="U53" s="41">
        <f t="shared" si="15"/>
        <v>0.19999999999999954</v>
      </c>
      <c r="V53" s="60"/>
      <c r="W53" s="130">
        <f t="shared" si="8"/>
        <v>1.1087982221596375</v>
      </c>
      <c r="X53" s="43">
        <f t="shared" si="9"/>
        <v>0.250000000000001</v>
      </c>
      <c r="Y53" s="66"/>
      <c r="Z53" s="61"/>
      <c r="AA53" s="44">
        <f>B53/B52-1</f>
        <v>0.10000000000000009</v>
      </c>
      <c r="AB53" s="44">
        <f>F53/F52-1</f>
        <v>5.0000000000000044E-2</v>
      </c>
      <c r="AC53" s="44">
        <f>D53/D52-1</f>
        <v>0.10000000000000009</v>
      </c>
      <c r="AD53" s="44">
        <f t="shared" si="22"/>
        <v>5.0000000000000266E-2</v>
      </c>
      <c r="AE53" s="44">
        <f t="shared" si="22"/>
        <v>5.0000000000000044E-2</v>
      </c>
      <c r="AF53" s="44">
        <f t="shared" si="17"/>
        <v>0</v>
      </c>
      <c r="AG53" s="44">
        <f t="shared" si="18"/>
        <v>5.0000000000000044E-2</v>
      </c>
      <c r="AH53" s="4">
        <f>G53/G52-1</f>
        <v>-4.5454545454545414E-2</v>
      </c>
      <c r="AI53" s="84">
        <f t="shared" si="19"/>
        <v>5.0000000000000044E-2</v>
      </c>
      <c r="AJ53" s="132">
        <f t="shared" si="21"/>
        <v>5.0000000000000044E-2</v>
      </c>
    </row>
    <row r="54" spans="1:36" s="14" customFormat="1" x14ac:dyDescent="0.3">
      <c r="A54" s="19">
        <f t="shared" si="1"/>
        <v>43</v>
      </c>
      <c r="B54" s="34">
        <f t="shared" si="10"/>
        <v>109.52739847498611</v>
      </c>
      <c r="C54" s="131">
        <f t="shared" si="11"/>
        <v>15.523175110234876</v>
      </c>
      <c r="D54" s="34">
        <f t="shared" si="12"/>
        <v>229.48597775711349</v>
      </c>
      <c r="E54" s="52"/>
      <c r="F54" s="34">
        <f t="shared" si="13"/>
        <v>15.523175110234876</v>
      </c>
      <c r="G54" s="37">
        <f t="shared" si="2"/>
        <v>0.13528648035013735</v>
      </c>
      <c r="H54" s="53"/>
      <c r="I54" s="36">
        <f>B54/D54</f>
        <v>0.47727272727272785</v>
      </c>
      <c r="J54" s="34">
        <f>C54/D54</f>
        <v>6.7643240175068592E-2</v>
      </c>
      <c r="K54" s="34">
        <f t="shared" si="3"/>
        <v>0.52500000000000069</v>
      </c>
      <c r="L54" s="34">
        <f t="shared" si="4"/>
        <v>0.50000000000000056</v>
      </c>
      <c r="M54" s="37">
        <f>P54/F54</f>
        <v>1.0000000000000024</v>
      </c>
      <c r="N54" s="52"/>
      <c r="O54" s="37">
        <f t="shared" si="5"/>
        <v>0.66666666666666718</v>
      </c>
      <c r="P54" s="34">
        <f t="shared" si="6"/>
        <v>15.523175110234913</v>
      </c>
      <c r="Q54" s="34">
        <f t="shared" si="7"/>
        <v>7.7615875551174378</v>
      </c>
      <c r="R54" s="34">
        <f>Q54*D$7</f>
        <v>7.7615875551174378</v>
      </c>
      <c r="S54" s="34">
        <f t="shared" si="14"/>
        <v>31.046350220469787</v>
      </c>
      <c r="T54" s="34">
        <f>S54*G$7</f>
        <v>3.1046350220469789</v>
      </c>
      <c r="U54" s="41">
        <f t="shared" si="15"/>
        <v>0.19999999999999954</v>
      </c>
      <c r="V54" s="60"/>
      <c r="W54" s="130">
        <f t="shared" si="8"/>
        <v>1.1642381332676193</v>
      </c>
      <c r="X54" s="43">
        <f t="shared" si="9"/>
        <v>0.25000000000000094</v>
      </c>
      <c r="Y54" s="66"/>
      <c r="Z54" s="61"/>
      <c r="AA54" s="44">
        <f>B54/B53-1</f>
        <v>0.10000000000000009</v>
      </c>
      <c r="AB54" s="44">
        <f>F54/F53-1</f>
        <v>5.0000000000000044E-2</v>
      </c>
      <c r="AC54" s="44">
        <f>D54/D53-1</f>
        <v>0.10000000000000009</v>
      </c>
      <c r="AD54" s="44">
        <f t="shared" si="22"/>
        <v>5.0000000000000266E-2</v>
      </c>
      <c r="AE54" s="44">
        <f t="shared" si="22"/>
        <v>5.0000000000000044E-2</v>
      </c>
      <c r="AF54" s="44">
        <f t="shared" si="17"/>
        <v>0</v>
      </c>
      <c r="AG54" s="44">
        <f t="shared" si="18"/>
        <v>5.0000000000000044E-2</v>
      </c>
      <c r="AH54" s="4">
        <f>G54/G53-1</f>
        <v>-4.5454545454545303E-2</v>
      </c>
      <c r="AI54" s="84">
        <f t="shared" si="19"/>
        <v>5.0000000000000044E-2</v>
      </c>
      <c r="AJ54" s="132">
        <f t="shared" si="21"/>
        <v>5.0000000000000044E-2</v>
      </c>
    </row>
    <row r="55" spans="1:36" s="14" customFormat="1" x14ac:dyDescent="0.3">
      <c r="A55" s="19">
        <f t="shared" si="1"/>
        <v>44</v>
      </c>
      <c r="B55" s="34">
        <f t="shared" si="10"/>
        <v>120.48013832248473</v>
      </c>
      <c r="C55" s="131">
        <f t="shared" si="11"/>
        <v>16.299333865746622</v>
      </c>
      <c r="D55" s="34">
        <f t="shared" si="12"/>
        <v>252.43457553282482</v>
      </c>
      <c r="E55" s="52"/>
      <c r="F55" s="34">
        <f t="shared" si="13"/>
        <v>16.299333865746622</v>
      </c>
      <c r="G55" s="37">
        <f t="shared" si="2"/>
        <v>0.12913709487967656</v>
      </c>
      <c r="H55" s="53"/>
      <c r="I55" s="36">
        <f>B55/D55</f>
        <v>0.4772727272727279</v>
      </c>
      <c r="J55" s="34">
        <f>C55/D55</f>
        <v>6.4568547439838211E-2</v>
      </c>
      <c r="K55" s="34">
        <f t="shared" si="3"/>
        <v>0.5250000000000008</v>
      </c>
      <c r="L55" s="34">
        <f t="shared" si="4"/>
        <v>0.50000000000000056</v>
      </c>
      <c r="M55" s="37">
        <f>P55/F55</f>
        <v>1.0000000000000024</v>
      </c>
      <c r="N55" s="52"/>
      <c r="O55" s="37">
        <f t="shared" si="5"/>
        <v>0.6666666666666673</v>
      </c>
      <c r="P55" s="34">
        <f t="shared" si="6"/>
        <v>16.299333865746661</v>
      </c>
      <c r="Q55" s="34">
        <f t="shared" si="7"/>
        <v>8.1496669328733109</v>
      </c>
      <c r="R55" s="34">
        <f>Q55*D$7</f>
        <v>8.1496669328733109</v>
      </c>
      <c r="S55" s="34">
        <f t="shared" si="14"/>
        <v>32.598667731493279</v>
      </c>
      <c r="T55" s="34">
        <f>S55*G$7</f>
        <v>3.2598667731493283</v>
      </c>
      <c r="U55" s="41">
        <f t="shared" si="15"/>
        <v>0.19999999999999954</v>
      </c>
      <c r="V55" s="60"/>
      <c r="W55" s="130">
        <f t="shared" si="8"/>
        <v>1.2224500399310028</v>
      </c>
      <c r="X55" s="43">
        <f t="shared" si="9"/>
        <v>0.25000000000000144</v>
      </c>
      <c r="Y55" s="66"/>
      <c r="Z55" s="61"/>
      <c r="AA55" s="44">
        <f>B55/B54-1</f>
        <v>0.10000000000000009</v>
      </c>
      <c r="AB55" s="44">
        <f>F55/F54-1</f>
        <v>5.0000000000000044E-2</v>
      </c>
      <c r="AC55" s="44">
        <f>D55/D54-1</f>
        <v>9.9999999999999867E-2</v>
      </c>
      <c r="AD55" s="44">
        <f t="shared" si="22"/>
        <v>5.0000000000000044E-2</v>
      </c>
      <c r="AE55" s="44">
        <f t="shared" si="22"/>
        <v>5.0000000000000044E-2</v>
      </c>
      <c r="AF55" s="44">
        <f t="shared" si="17"/>
        <v>0</v>
      </c>
      <c r="AG55" s="44">
        <f t="shared" si="18"/>
        <v>5.0000000000000044E-2</v>
      </c>
      <c r="AH55" s="4">
        <f>G55/G54-1</f>
        <v>-4.5454545454545414E-2</v>
      </c>
      <c r="AI55" s="84">
        <f t="shared" si="19"/>
        <v>5.0000000000000044E-2</v>
      </c>
      <c r="AJ55" s="132">
        <f t="shared" si="21"/>
        <v>5.0000000000000044E-2</v>
      </c>
    </row>
    <row r="56" spans="1:36" s="14" customFormat="1" x14ac:dyDescent="0.3">
      <c r="A56" s="19">
        <f t="shared" si="1"/>
        <v>45</v>
      </c>
      <c r="B56" s="34">
        <f t="shared" si="10"/>
        <v>132.52815215473322</v>
      </c>
      <c r="C56" s="131">
        <f t="shared" si="11"/>
        <v>17.114300559033953</v>
      </c>
      <c r="D56" s="34">
        <f t="shared" si="12"/>
        <v>277.67803308610735</v>
      </c>
      <c r="E56" s="52"/>
      <c r="F56" s="34">
        <f t="shared" si="13"/>
        <v>17.114300559033953</v>
      </c>
      <c r="G56" s="37">
        <f t="shared" si="2"/>
        <v>0.12326722693060037</v>
      </c>
      <c r="H56" s="53"/>
      <c r="I56" s="36">
        <f>B56/D56</f>
        <v>0.4772727272727279</v>
      </c>
      <c r="J56" s="34">
        <f>C56/D56</f>
        <v>6.1633613465300101E-2</v>
      </c>
      <c r="K56" s="34">
        <f t="shared" si="3"/>
        <v>0.52500000000000069</v>
      </c>
      <c r="L56" s="34">
        <f t="shared" si="4"/>
        <v>0.50000000000000067</v>
      </c>
      <c r="M56" s="37">
        <f>P56/F56</f>
        <v>1.0000000000000024</v>
      </c>
      <c r="N56" s="52"/>
      <c r="O56" s="37">
        <f t="shared" si="5"/>
        <v>0.66666666666666718</v>
      </c>
      <c r="P56" s="34">
        <f t="shared" si="6"/>
        <v>17.114300559033996</v>
      </c>
      <c r="Q56" s="34">
        <f t="shared" si="7"/>
        <v>8.5571502795169767</v>
      </c>
      <c r="R56" s="34">
        <f>Q56*D$7</f>
        <v>8.5571502795169767</v>
      </c>
      <c r="S56" s="34">
        <f t="shared" si="14"/>
        <v>34.228601118067949</v>
      </c>
      <c r="T56" s="34">
        <f>S56*G$7</f>
        <v>3.4228601118067949</v>
      </c>
      <c r="U56" s="41">
        <f t="shared" si="15"/>
        <v>0.19999999999999948</v>
      </c>
      <c r="V56" s="60"/>
      <c r="W56" s="130">
        <f t="shared" si="8"/>
        <v>1.283572541927553</v>
      </c>
      <c r="X56" s="43">
        <f t="shared" si="9"/>
        <v>0.25000000000000144</v>
      </c>
      <c r="Y56" s="66"/>
      <c r="Z56" s="61"/>
      <c r="AA56" s="44">
        <f>B56/B55-1</f>
        <v>0.10000000000000009</v>
      </c>
      <c r="AB56" s="44">
        <f>F56/F55-1</f>
        <v>5.0000000000000044E-2</v>
      </c>
      <c r="AC56" s="44">
        <f>D56/D55-1</f>
        <v>0.10000000000000009</v>
      </c>
      <c r="AD56" s="44">
        <f t="shared" si="22"/>
        <v>5.0000000000000044E-2</v>
      </c>
      <c r="AE56" s="44">
        <f t="shared" si="22"/>
        <v>5.0000000000000044E-2</v>
      </c>
      <c r="AF56" s="44">
        <f t="shared" si="17"/>
        <v>0</v>
      </c>
      <c r="AG56" s="44">
        <f t="shared" si="18"/>
        <v>5.0000000000000266E-2</v>
      </c>
      <c r="AH56" s="4">
        <f>G56/G55-1</f>
        <v>-4.5454545454545303E-2</v>
      </c>
      <c r="AI56" s="84">
        <f t="shared" si="19"/>
        <v>5.0000000000000044E-2</v>
      </c>
      <c r="AJ56" s="132">
        <f t="shared" si="21"/>
        <v>5.0000000000000044E-2</v>
      </c>
    </row>
    <row r="57" spans="1:36" s="14" customFormat="1" x14ac:dyDescent="0.3">
      <c r="A57" s="19">
        <f t="shared" si="1"/>
        <v>46</v>
      </c>
      <c r="B57" s="34">
        <f t="shared" si="10"/>
        <v>145.78096737020655</v>
      </c>
      <c r="C57" s="131">
        <f t="shared" si="11"/>
        <v>17.970015586985653</v>
      </c>
      <c r="D57" s="34">
        <f t="shared" si="12"/>
        <v>305.44583639471807</v>
      </c>
      <c r="E57" s="52"/>
      <c r="F57" s="34">
        <f t="shared" si="13"/>
        <v>17.970015586985653</v>
      </c>
      <c r="G57" s="37">
        <f t="shared" si="2"/>
        <v>0.11766417116102763</v>
      </c>
      <c r="H57" s="53"/>
      <c r="I57" s="36">
        <f>B57/D57</f>
        <v>0.47727272727272796</v>
      </c>
      <c r="J57" s="34">
        <f>C57/D57</f>
        <v>5.883208558051374E-2</v>
      </c>
      <c r="K57" s="34">
        <f t="shared" si="3"/>
        <v>0.5250000000000008</v>
      </c>
      <c r="L57" s="34">
        <f t="shared" si="4"/>
        <v>0.50000000000000067</v>
      </c>
      <c r="M57" s="37">
        <f>P57/F57</f>
        <v>1.0000000000000027</v>
      </c>
      <c r="N57" s="52"/>
      <c r="O57" s="37">
        <f t="shared" si="5"/>
        <v>0.66666666666666718</v>
      </c>
      <c r="P57" s="34">
        <f t="shared" si="6"/>
        <v>17.970015586985699</v>
      </c>
      <c r="Q57" s="34">
        <f t="shared" si="7"/>
        <v>8.9850077934928265</v>
      </c>
      <c r="R57" s="34">
        <f>Q57*D$7</f>
        <v>8.9850077934928265</v>
      </c>
      <c r="S57" s="34">
        <f t="shared" si="14"/>
        <v>35.940031173971349</v>
      </c>
      <c r="T57" s="34">
        <f>S57*G$7</f>
        <v>3.594003117397135</v>
      </c>
      <c r="U57" s="41">
        <f t="shared" si="15"/>
        <v>0.19999999999999951</v>
      </c>
      <c r="V57" s="60"/>
      <c r="W57" s="130">
        <f t="shared" si="8"/>
        <v>1.3477511690239297</v>
      </c>
      <c r="X57" s="43">
        <f t="shared" si="9"/>
        <v>0.25000000000000122</v>
      </c>
      <c r="Y57" s="66"/>
      <c r="Z57" s="61"/>
      <c r="AA57" s="44">
        <f>B57/B56-1</f>
        <v>0.10000000000000009</v>
      </c>
      <c r="AB57" s="44">
        <f>F57/F56-1</f>
        <v>5.0000000000000044E-2</v>
      </c>
      <c r="AC57" s="44">
        <f>D57/D56-1</f>
        <v>9.9999999999999867E-2</v>
      </c>
      <c r="AD57" s="44">
        <f t="shared" si="22"/>
        <v>5.0000000000000266E-2</v>
      </c>
      <c r="AE57" s="44">
        <f t="shared" si="22"/>
        <v>5.0000000000000044E-2</v>
      </c>
      <c r="AF57" s="44">
        <f t="shared" si="17"/>
        <v>0</v>
      </c>
      <c r="AG57" s="44">
        <f t="shared" si="18"/>
        <v>5.0000000000000044E-2</v>
      </c>
      <c r="AH57" s="4">
        <f>G57/G56-1</f>
        <v>-4.5454545454545414E-2</v>
      </c>
      <c r="AI57" s="84">
        <f t="shared" si="19"/>
        <v>5.0000000000000044E-2</v>
      </c>
      <c r="AJ57" s="132">
        <f t="shared" si="21"/>
        <v>5.0000000000000266E-2</v>
      </c>
    </row>
    <row r="58" spans="1:36" s="14" customFormat="1" x14ac:dyDescent="0.3">
      <c r="A58" s="19">
        <f t="shared" si="1"/>
        <v>47</v>
      </c>
      <c r="B58" s="34">
        <f t="shared" si="10"/>
        <v>160.35906410722723</v>
      </c>
      <c r="C58" s="131">
        <f t="shared" si="11"/>
        <v>18.868516366334937</v>
      </c>
      <c r="D58" s="34">
        <f t="shared" si="12"/>
        <v>335.99042003418992</v>
      </c>
      <c r="E58" s="52"/>
      <c r="F58" s="34">
        <f t="shared" si="13"/>
        <v>18.868516366334937</v>
      </c>
      <c r="G58" s="37">
        <f t="shared" si="2"/>
        <v>0.11231579974461729</v>
      </c>
      <c r="H58" s="53"/>
      <c r="I58" s="36">
        <f>B58/D58</f>
        <v>0.4772727272727279</v>
      </c>
      <c r="J58" s="34">
        <f>C58/D58</f>
        <v>5.615789987230857E-2</v>
      </c>
      <c r="K58" s="34">
        <f t="shared" si="3"/>
        <v>0.52500000000000069</v>
      </c>
      <c r="L58" s="34">
        <f t="shared" si="4"/>
        <v>0.50000000000000067</v>
      </c>
      <c r="M58" s="37">
        <f>P58/F58</f>
        <v>1.0000000000000027</v>
      </c>
      <c r="N58" s="52"/>
      <c r="O58" s="37">
        <f t="shared" si="5"/>
        <v>0.6666666666666673</v>
      </c>
      <c r="P58" s="34">
        <f t="shared" si="6"/>
        <v>18.868516366334987</v>
      </c>
      <c r="Q58" s="34">
        <f t="shared" si="7"/>
        <v>9.4342581831674686</v>
      </c>
      <c r="R58" s="34">
        <f>Q58*D$7</f>
        <v>9.4342581831674686</v>
      </c>
      <c r="S58" s="34">
        <f t="shared" si="14"/>
        <v>37.737032732669924</v>
      </c>
      <c r="T58" s="34">
        <f>S58*G$7</f>
        <v>3.7737032732669924</v>
      </c>
      <c r="U58" s="41">
        <f t="shared" si="15"/>
        <v>0.19999999999999948</v>
      </c>
      <c r="V58" s="60"/>
      <c r="W58" s="130">
        <f t="shared" si="8"/>
        <v>1.4151387274751244</v>
      </c>
      <c r="X58" s="43">
        <f t="shared" si="9"/>
        <v>0.25000000000000094</v>
      </c>
      <c r="Y58" s="66"/>
      <c r="Z58" s="61"/>
      <c r="AA58" s="44">
        <f>B58/B57-1</f>
        <v>0.10000000000000009</v>
      </c>
      <c r="AB58" s="44">
        <f>F58/F57-1</f>
        <v>5.0000000000000044E-2</v>
      </c>
      <c r="AC58" s="44">
        <f>D58/D57-1</f>
        <v>0.10000000000000009</v>
      </c>
      <c r="AD58" s="44">
        <f t="shared" si="22"/>
        <v>5.0000000000000044E-2</v>
      </c>
      <c r="AE58" s="44">
        <f t="shared" si="22"/>
        <v>5.0000000000000044E-2</v>
      </c>
      <c r="AF58" s="44">
        <f t="shared" si="17"/>
        <v>0</v>
      </c>
      <c r="AG58" s="44">
        <f t="shared" si="18"/>
        <v>5.0000000000000266E-2</v>
      </c>
      <c r="AH58" s="4">
        <f>G58/G57-1</f>
        <v>-4.5454545454545414E-2</v>
      </c>
      <c r="AI58" s="84">
        <f t="shared" si="19"/>
        <v>5.0000000000000044E-2</v>
      </c>
      <c r="AJ58" s="132">
        <f t="shared" si="21"/>
        <v>4.9999999999999822E-2</v>
      </c>
    </row>
    <row r="59" spans="1:36" s="14" customFormat="1" x14ac:dyDescent="0.3">
      <c r="A59" s="19">
        <f t="shared" si="1"/>
        <v>48</v>
      </c>
      <c r="B59" s="34">
        <f t="shared" si="10"/>
        <v>176.39497051794996</v>
      </c>
      <c r="C59" s="131">
        <f t="shared" si="11"/>
        <v>19.811942184651684</v>
      </c>
      <c r="D59" s="34">
        <f t="shared" si="12"/>
        <v>369.58946203760888</v>
      </c>
      <c r="E59" s="52"/>
      <c r="F59" s="34">
        <f t="shared" si="13"/>
        <v>19.811942184651684</v>
      </c>
      <c r="G59" s="37">
        <f t="shared" si="2"/>
        <v>0.10721053611986198</v>
      </c>
      <c r="H59" s="53"/>
      <c r="I59" s="36">
        <f>B59/D59</f>
        <v>0.47727272727272796</v>
      </c>
      <c r="J59" s="34">
        <f>C59/D59</f>
        <v>5.3605268059930912E-2</v>
      </c>
      <c r="K59" s="34">
        <f t="shared" si="3"/>
        <v>0.5250000000000008</v>
      </c>
      <c r="L59" s="34">
        <f t="shared" si="4"/>
        <v>0.50000000000000078</v>
      </c>
      <c r="M59" s="37">
        <f>P59/F59</f>
        <v>1.0000000000000027</v>
      </c>
      <c r="N59" s="52"/>
      <c r="O59" s="37">
        <f t="shared" si="5"/>
        <v>0.6666666666666673</v>
      </c>
      <c r="P59" s="34">
        <f t="shared" si="6"/>
        <v>19.811942184651738</v>
      </c>
      <c r="Q59" s="34">
        <f t="shared" si="7"/>
        <v>9.9059710923258422</v>
      </c>
      <c r="R59" s="34">
        <f>Q59*D$7</f>
        <v>9.9059710923258422</v>
      </c>
      <c r="S59" s="34">
        <f t="shared" si="14"/>
        <v>39.623884369303426</v>
      </c>
      <c r="T59" s="34">
        <f>S59*G$7</f>
        <v>3.9623884369303428</v>
      </c>
      <c r="U59" s="41">
        <f t="shared" si="15"/>
        <v>0.19999999999999943</v>
      </c>
      <c r="V59" s="60"/>
      <c r="W59" s="130">
        <f t="shared" si="8"/>
        <v>1.4858956638488827</v>
      </c>
      <c r="X59" s="43">
        <f t="shared" si="9"/>
        <v>0.25000000000000133</v>
      </c>
      <c r="Y59" s="66"/>
      <c r="Z59" s="61"/>
      <c r="AA59" s="44">
        <f>B59/B58-1</f>
        <v>0.10000000000000009</v>
      </c>
      <c r="AB59" s="44">
        <f>F59/F58-1</f>
        <v>5.0000000000000044E-2</v>
      </c>
      <c r="AC59" s="44">
        <f>D59/D58-1</f>
        <v>9.9999999999999867E-2</v>
      </c>
      <c r="AD59" s="44">
        <f t="shared" si="22"/>
        <v>5.0000000000000044E-2</v>
      </c>
      <c r="AE59" s="44">
        <f t="shared" si="22"/>
        <v>5.0000000000000044E-2</v>
      </c>
      <c r="AF59" s="44">
        <f t="shared" si="17"/>
        <v>0</v>
      </c>
      <c r="AG59" s="44">
        <f t="shared" si="18"/>
        <v>5.0000000000000044E-2</v>
      </c>
      <c r="AH59" s="4">
        <f>G59/G58-1</f>
        <v>-4.5454545454545303E-2</v>
      </c>
      <c r="AI59" s="84">
        <f t="shared" si="19"/>
        <v>5.0000000000000044E-2</v>
      </c>
      <c r="AJ59" s="132">
        <f t="shared" si="21"/>
        <v>4.9999999999999822E-2</v>
      </c>
    </row>
    <row r="60" spans="1:36" s="14" customFormat="1" x14ac:dyDescent="0.3">
      <c r="A60" s="19">
        <f t="shared" si="1"/>
        <v>49</v>
      </c>
      <c r="B60" s="34">
        <f t="shared" si="10"/>
        <v>194.03446756974498</v>
      </c>
      <c r="C60" s="131">
        <f t="shared" si="11"/>
        <v>20.802539293884269</v>
      </c>
      <c r="D60" s="34">
        <f t="shared" si="12"/>
        <v>406.54840824136983</v>
      </c>
      <c r="E60" s="52"/>
      <c r="F60" s="34">
        <f t="shared" si="13"/>
        <v>20.802539293884269</v>
      </c>
      <c r="G60" s="37">
        <f t="shared" si="2"/>
        <v>0.10233732993259553</v>
      </c>
      <c r="H60" s="53"/>
      <c r="I60" s="36">
        <f>B60/D60</f>
        <v>0.47727272727272796</v>
      </c>
      <c r="J60" s="34">
        <f>C60/D60</f>
        <v>5.1168664966297683E-2</v>
      </c>
      <c r="K60" s="34">
        <f t="shared" si="3"/>
        <v>0.5250000000000008</v>
      </c>
      <c r="L60" s="34">
        <f t="shared" si="4"/>
        <v>0.50000000000000089</v>
      </c>
      <c r="M60" s="37">
        <f>P60/F60</f>
        <v>1.0000000000000029</v>
      </c>
      <c r="N60" s="52"/>
      <c r="O60" s="37">
        <f t="shared" si="5"/>
        <v>0.6666666666666673</v>
      </c>
      <c r="P60" s="34">
        <f t="shared" si="6"/>
        <v>20.80253929388433</v>
      </c>
      <c r="Q60" s="34">
        <f t="shared" si="7"/>
        <v>10.401269646942135</v>
      </c>
      <c r="R60" s="34">
        <f>Q60*D$7</f>
        <v>10.401269646942135</v>
      </c>
      <c r="S60" s="34">
        <f t="shared" si="14"/>
        <v>41.605078587768595</v>
      </c>
      <c r="T60" s="34">
        <f>S60*G$7</f>
        <v>4.1605078587768594</v>
      </c>
      <c r="U60" s="41">
        <f t="shared" si="15"/>
        <v>0.19999999999999946</v>
      </c>
      <c r="V60" s="60"/>
      <c r="W60" s="130">
        <f t="shared" si="8"/>
        <v>1.560190447041327</v>
      </c>
      <c r="X60" s="43">
        <f t="shared" si="9"/>
        <v>0.25000000000000133</v>
      </c>
      <c r="Y60" s="66"/>
      <c r="Z60" s="61"/>
      <c r="AA60" s="44">
        <f>B60/B59-1</f>
        <v>0.10000000000000009</v>
      </c>
      <c r="AB60" s="44">
        <f>F60/F59-1</f>
        <v>5.0000000000000044E-2</v>
      </c>
      <c r="AC60" s="44">
        <f>D60/D59-1</f>
        <v>0.10000000000000009</v>
      </c>
      <c r="AD60" s="44">
        <f t="shared" si="22"/>
        <v>5.0000000000000266E-2</v>
      </c>
      <c r="AE60" s="44">
        <f t="shared" si="22"/>
        <v>5.0000000000000044E-2</v>
      </c>
      <c r="AF60" s="44">
        <f t="shared" si="17"/>
        <v>0</v>
      </c>
      <c r="AG60" s="44">
        <f t="shared" si="18"/>
        <v>5.0000000000000044E-2</v>
      </c>
      <c r="AH60" s="4">
        <f>G60/G59-1</f>
        <v>-4.5454545454545414E-2</v>
      </c>
      <c r="AI60" s="84">
        <f t="shared" si="19"/>
        <v>5.0000000000000044E-2</v>
      </c>
      <c r="AJ60" s="132">
        <f t="shared" si="21"/>
        <v>5.0000000000000266E-2</v>
      </c>
    </row>
    <row r="61" spans="1:36" s="14" customFormat="1" x14ac:dyDescent="0.3">
      <c r="A61" s="19">
        <f t="shared" si="1"/>
        <v>50</v>
      </c>
      <c r="B61" s="34">
        <f t="shared" si="10"/>
        <v>213.43791432671949</v>
      </c>
      <c r="C61" s="131">
        <f t="shared" si="11"/>
        <v>21.842666258578483</v>
      </c>
      <c r="D61" s="34">
        <f t="shared" si="12"/>
        <v>447.20324906550678</v>
      </c>
      <c r="E61" s="52"/>
      <c r="F61" s="34">
        <f t="shared" si="13"/>
        <v>21.842666258578483</v>
      </c>
      <c r="G61" s="37">
        <f t="shared" si="2"/>
        <v>9.7685633117477563E-2</v>
      </c>
      <c r="H61" s="53"/>
      <c r="I61" s="36">
        <f>B61/D61</f>
        <v>0.47727272727272807</v>
      </c>
      <c r="J61" s="34">
        <f>C61/D61</f>
        <v>4.8842816558738705E-2</v>
      </c>
      <c r="K61" s="34">
        <f t="shared" si="3"/>
        <v>0.52500000000000091</v>
      </c>
      <c r="L61" s="34">
        <f t="shared" si="4"/>
        <v>0.50000000000000089</v>
      </c>
      <c r="M61" s="37">
        <f>P61/F61</f>
        <v>1.0000000000000031</v>
      </c>
      <c r="N61" s="52"/>
      <c r="O61" s="37">
        <f t="shared" si="5"/>
        <v>0.66666666666666741</v>
      </c>
      <c r="P61" s="34">
        <f t="shared" si="6"/>
        <v>21.84266625857855</v>
      </c>
      <c r="Q61" s="34">
        <f t="shared" si="7"/>
        <v>10.921333129289241</v>
      </c>
      <c r="R61" s="34">
        <f>Q61*D$7</f>
        <v>10.921333129289241</v>
      </c>
      <c r="S61" s="34">
        <f t="shared" si="14"/>
        <v>43.685332517157036</v>
      </c>
      <c r="T61" s="34">
        <f>S61*G$7</f>
        <v>4.3685332517157036</v>
      </c>
      <c r="U61" s="41">
        <f t="shared" si="15"/>
        <v>0.19999999999999937</v>
      </c>
      <c r="V61" s="60"/>
      <c r="W61" s="130">
        <f t="shared" si="8"/>
        <v>1.6381999693933977</v>
      </c>
      <c r="X61" s="43">
        <f t="shared" si="9"/>
        <v>0.25000000000000205</v>
      </c>
      <c r="Y61" s="66"/>
      <c r="Z61" s="61"/>
      <c r="AA61" s="44">
        <f>B61/B60-1</f>
        <v>0.10000000000000009</v>
      </c>
      <c r="AB61" s="44">
        <f>F61/F60-1</f>
        <v>5.0000000000000044E-2</v>
      </c>
      <c r="AC61" s="44">
        <f>D61/D60-1</f>
        <v>9.9999999999999867E-2</v>
      </c>
      <c r="AD61" s="44">
        <f t="shared" si="22"/>
        <v>5.0000000000000266E-2</v>
      </c>
      <c r="AE61" s="44">
        <f t="shared" si="22"/>
        <v>5.0000000000000044E-2</v>
      </c>
      <c r="AF61" s="44">
        <f t="shared" si="17"/>
        <v>0</v>
      </c>
      <c r="AG61" s="44">
        <f t="shared" si="18"/>
        <v>5.0000000000000266E-2</v>
      </c>
      <c r="AH61" s="4">
        <f>G61/G60-1</f>
        <v>-4.5454545454545414E-2</v>
      </c>
      <c r="AI61" s="84">
        <f t="shared" si="19"/>
        <v>5.0000000000000044E-2</v>
      </c>
      <c r="AJ61" s="132">
        <f t="shared" si="21"/>
        <v>4.9999999999999822E-2</v>
      </c>
    </row>
    <row r="62" spans="1:36" s="14" customFormat="1" x14ac:dyDescent="0.3">
      <c r="A62" s="19">
        <f t="shared" si="1"/>
        <v>51</v>
      </c>
      <c r="B62" s="34">
        <f t="shared" si="10"/>
        <v>234.78170575939146</v>
      </c>
      <c r="C62" s="131">
        <f t="shared" si="11"/>
        <v>22.934799571507408</v>
      </c>
      <c r="D62" s="34">
        <f t="shared" si="12"/>
        <v>491.92357397205751</v>
      </c>
      <c r="E62" s="52"/>
      <c r="F62" s="34">
        <f t="shared" si="13"/>
        <v>22.934799571507408</v>
      </c>
      <c r="G62" s="37">
        <f t="shared" si="2"/>
        <v>9.3245377066683136E-2</v>
      </c>
      <c r="H62" s="53"/>
      <c r="I62" s="36">
        <f>B62/D62</f>
        <v>0.47727272727272801</v>
      </c>
      <c r="J62" s="34">
        <f>C62/D62</f>
        <v>4.6622688533341484E-2</v>
      </c>
      <c r="K62" s="34">
        <f t="shared" si="3"/>
        <v>0.5250000000000008</v>
      </c>
      <c r="L62" s="34">
        <f t="shared" si="4"/>
        <v>0.50000000000000078</v>
      </c>
      <c r="M62" s="37">
        <f>P62/F62</f>
        <v>1.0000000000000033</v>
      </c>
      <c r="N62" s="52"/>
      <c r="O62" s="37">
        <f t="shared" si="5"/>
        <v>0.66666666666666741</v>
      </c>
      <c r="P62" s="34">
        <f t="shared" si="6"/>
        <v>22.934799571507483</v>
      </c>
      <c r="Q62" s="34">
        <f t="shared" si="7"/>
        <v>11.467399785753704</v>
      </c>
      <c r="R62" s="34">
        <f>Q62*D$7</f>
        <v>11.467399785753704</v>
      </c>
      <c r="S62" s="34">
        <f t="shared" si="14"/>
        <v>45.869599143014895</v>
      </c>
      <c r="T62" s="34">
        <f>S62*G$7</f>
        <v>4.5869599143014899</v>
      </c>
      <c r="U62" s="41">
        <f t="shared" si="15"/>
        <v>0.19999999999999932</v>
      </c>
      <c r="V62" s="60"/>
      <c r="W62" s="130">
        <f t="shared" si="8"/>
        <v>1.7201099678630616</v>
      </c>
      <c r="X62" s="43">
        <f t="shared" si="9"/>
        <v>0.25000000000000117</v>
      </c>
      <c r="Y62" s="66"/>
      <c r="Z62" s="61"/>
      <c r="AA62" s="44">
        <f>B62/B61-1</f>
        <v>0.10000000000000009</v>
      </c>
      <c r="AB62" s="44">
        <f>F62/F61-1</f>
        <v>5.0000000000000044E-2</v>
      </c>
      <c r="AC62" s="44">
        <f>D62/D61-1</f>
        <v>0.10000000000000009</v>
      </c>
      <c r="AD62" s="44">
        <f t="shared" si="22"/>
        <v>5.0000000000000266E-2</v>
      </c>
      <c r="AE62" s="44">
        <f t="shared" si="22"/>
        <v>5.0000000000000044E-2</v>
      </c>
      <c r="AF62" s="44">
        <f t="shared" si="17"/>
        <v>0</v>
      </c>
      <c r="AG62" s="44">
        <f t="shared" si="18"/>
        <v>5.0000000000000266E-2</v>
      </c>
      <c r="AH62" s="4">
        <f>G62/G61-1</f>
        <v>-4.5454545454545414E-2</v>
      </c>
      <c r="AI62" s="84">
        <f t="shared" si="19"/>
        <v>5.0000000000000044E-2</v>
      </c>
      <c r="AJ62" s="132">
        <f t="shared" si="21"/>
        <v>5.0000000000000044E-2</v>
      </c>
    </row>
    <row r="63" spans="1:36" s="14" customFormat="1" x14ac:dyDescent="0.3">
      <c r="A63" s="19">
        <f t="shared" si="1"/>
        <v>52</v>
      </c>
      <c r="B63" s="34">
        <f t="shared" si="10"/>
        <v>258.2598763353306</v>
      </c>
      <c r="C63" s="131">
        <f t="shared" si="11"/>
        <v>24.08153955008278</v>
      </c>
      <c r="D63" s="34">
        <f t="shared" si="12"/>
        <v>541.11593136926319</v>
      </c>
      <c r="E63" s="52"/>
      <c r="F63" s="34">
        <f t="shared" si="13"/>
        <v>24.08153955008278</v>
      </c>
      <c r="G63" s="37">
        <f t="shared" si="2"/>
        <v>8.900695083637937E-2</v>
      </c>
      <c r="H63" s="53"/>
      <c r="I63" s="36">
        <f>B63/D63</f>
        <v>0.47727272727272807</v>
      </c>
      <c r="J63" s="34">
        <f>C63/D63</f>
        <v>4.4503475418189609E-2</v>
      </c>
      <c r="K63" s="34">
        <f t="shared" si="3"/>
        <v>0.52500000000000091</v>
      </c>
      <c r="L63" s="34">
        <f t="shared" si="4"/>
        <v>0.50000000000000089</v>
      </c>
      <c r="M63" s="37">
        <f>P63/F63</f>
        <v>1.0000000000000033</v>
      </c>
      <c r="N63" s="52"/>
      <c r="O63" s="37">
        <f t="shared" si="5"/>
        <v>0.66666666666666741</v>
      </c>
      <c r="P63" s="34">
        <f t="shared" si="6"/>
        <v>24.081539550082859</v>
      </c>
      <c r="Q63" s="34">
        <f t="shared" si="7"/>
        <v>12.04076977504139</v>
      </c>
      <c r="R63" s="34">
        <f>Q63*D$7</f>
        <v>12.04076977504139</v>
      </c>
      <c r="S63" s="34">
        <f t="shared" si="14"/>
        <v>48.163079100165639</v>
      </c>
      <c r="T63" s="34">
        <f>S63*G$7</f>
        <v>4.8163079100165644</v>
      </c>
      <c r="U63" s="41">
        <f t="shared" si="15"/>
        <v>0.19999999999999934</v>
      </c>
      <c r="V63" s="60"/>
      <c r="W63" s="130">
        <f t="shared" si="8"/>
        <v>1.8061154662562231</v>
      </c>
      <c r="X63" s="43">
        <f t="shared" si="9"/>
        <v>0.25000000000000233</v>
      </c>
      <c r="Y63" s="66"/>
      <c r="Z63" s="61"/>
      <c r="AA63" s="44">
        <f>B63/B62-1</f>
        <v>0.10000000000000009</v>
      </c>
      <c r="AB63" s="44">
        <f>F63/F62-1</f>
        <v>5.0000000000000044E-2</v>
      </c>
      <c r="AC63" s="44">
        <f>D63/D62-1</f>
        <v>9.9999999999999867E-2</v>
      </c>
      <c r="AD63" s="44">
        <f t="shared" si="22"/>
        <v>5.0000000000000044E-2</v>
      </c>
      <c r="AE63" s="44">
        <f t="shared" si="22"/>
        <v>5.0000000000000044E-2</v>
      </c>
      <c r="AF63" s="44">
        <f t="shared" si="17"/>
        <v>0</v>
      </c>
      <c r="AG63" s="44">
        <f t="shared" si="18"/>
        <v>5.0000000000000044E-2</v>
      </c>
      <c r="AH63" s="4">
        <f>G63/G62-1</f>
        <v>-4.5454545454545303E-2</v>
      </c>
      <c r="AI63" s="84">
        <f t="shared" si="19"/>
        <v>5.0000000000000044E-2</v>
      </c>
      <c r="AJ63" s="132">
        <f t="shared" si="21"/>
        <v>5.0000000000000044E-2</v>
      </c>
    </row>
    <row r="64" spans="1:36" s="14" customFormat="1" x14ac:dyDescent="0.3">
      <c r="A64" s="19">
        <f t="shared" si="1"/>
        <v>53</v>
      </c>
      <c r="B64" s="34">
        <f t="shared" si="10"/>
        <v>284.08586396886369</v>
      </c>
      <c r="C64" s="131">
        <f t="shared" si="11"/>
        <v>25.285616527586921</v>
      </c>
      <c r="D64" s="34">
        <f t="shared" si="12"/>
        <v>595.22752450618964</v>
      </c>
      <c r="E64" s="52"/>
      <c r="F64" s="34">
        <f t="shared" si="13"/>
        <v>25.285616527586921</v>
      </c>
      <c r="G64" s="37">
        <f t="shared" si="2"/>
        <v>8.4961180343816667E-2</v>
      </c>
      <c r="H64" s="53"/>
      <c r="I64" s="36">
        <f>B64/D64</f>
        <v>0.47727272727272801</v>
      </c>
      <c r="J64" s="34">
        <f>C64/D64</f>
        <v>4.2480590171908257E-2</v>
      </c>
      <c r="K64" s="34">
        <f t="shared" si="3"/>
        <v>0.52500000000000091</v>
      </c>
      <c r="L64" s="34">
        <f t="shared" si="4"/>
        <v>0.50000000000000078</v>
      </c>
      <c r="M64" s="37">
        <f>P64/F64</f>
        <v>1.0000000000000036</v>
      </c>
      <c r="N64" s="52"/>
      <c r="O64" s="37">
        <f t="shared" si="5"/>
        <v>0.66666666666666741</v>
      </c>
      <c r="P64" s="34">
        <f t="shared" si="6"/>
        <v>25.28561652758701</v>
      </c>
      <c r="Q64" s="34">
        <f t="shared" si="7"/>
        <v>12.64280826379346</v>
      </c>
      <c r="R64" s="34">
        <f>Q64*D$7</f>
        <v>12.64280826379346</v>
      </c>
      <c r="S64" s="34">
        <f t="shared" si="14"/>
        <v>50.571233055173934</v>
      </c>
      <c r="T64" s="34">
        <f>S64*G$7</f>
        <v>5.0571233055173934</v>
      </c>
      <c r="U64" s="41">
        <f t="shared" si="15"/>
        <v>0.19999999999999929</v>
      </c>
      <c r="V64" s="60"/>
      <c r="W64" s="130">
        <f t="shared" si="8"/>
        <v>1.8964212395690243</v>
      </c>
      <c r="X64" s="43">
        <f t="shared" si="9"/>
        <v>0.250000000000001</v>
      </c>
      <c r="Y64" s="66"/>
      <c r="Z64" s="61"/>
      <c r="AA64" s="44">
        <f>B64/B63-1</f>
        <v>0.10000000000000009</v>
      </c>
      <c r="AB64" s="44">
        <f>F64/F63-1</f>
        <v>5.0000000000000044E-2</v>
      </c>
      <c r="AC64" s="44">
        <f>D64/D63-1</f>
        <v>0.10000000000000031</v>
      </c>
      <c r="AD64" s="44">
        <f t="shared" si="22"/>
        <v>5.0000000000000266E-2</v>
      </c>
      <c r="AE64" s="44">
        <f t="shared" si="22"/>
        <v>5.0000000000000044E-2</v>
      </c>
      <c r="AF64" s="44">
        <f t="shared" si="17"/>
        <v>0</v>
      </c>
      <c r="AG64" s="44">
        <f t="shared" si="18"/>
        <v>5.0000000000000266E-2</v>
      </c>
      <c r="AH64" s="4">
        <f>G64/G63-1</f>
        <v>-4.5454545454545525E-2</v>
      </c>
      <c r="AI64" s="84">
        <f t="shared" si="19"/>
        <v>5.0000000000000044E-2</v>
      </c>
      <c r="AJ64" s="132">
        <f t="shared" si="21"/>
        <v>5.0000000000000044E-2</v>
      </c>
    </row>
    <row r="65" spans="1:36" s="14" customFormat="1" x14ac:dyDescent="0.3">
      <c r="A65" s="19">
        <f t="shared" si="1"/>
        <v>54</v>
      </c>
      <c r="B65" s="34">
        <f t="shared" si="10"/>
        <v>312.49445036575008</v>
      </c>
      <c r="C65" s="131">
        <f t="shared" si="11"/>
        <v>26.549897353966269</v>
      </c>
      <c r="D65" s="34">
        <f t="shared" si="12"/>
        <v>654.75027695680853</v>
      </c>
      <c r="E65" s="52"/>
      <c r="F65" s="34">
        <f t="shared" si="13"/>
        <v>26.549897353966269</v>
      </c>
      <c r="G65" s="37">
        <f t="shared" si="2"/>
        <v>8.1099308510006823E-2</v>
      </c>
      <c r="H65" s="53"/>
      <c r="I65" s="36">
        <f>B65/D65</f>
        <v>0.47727272727272813</v>
      </c>
      <c r="J65" s="34">
        <f>C65/D65</f>
        <v>4.0549654255003342E-2</v>
      </c>
      <c r="K65" s="34">
        <f t="shared" si="3"/>
        <v>0.52500000000000091</v>
      </c>
      <c r="L65" s="34">
        <f t="shared" si="4"/>
        <v>0.50000000000000089</v>
      </c>
      <c r="M65" s="37">
        <f>P65/F65</f>
        <v>1.0000000000000033</v>
      </c>
      <c r="N65" s="52"/>
      <c r="O65" s="37">
        <f t="shared" si="5"/>
        <v>0.66666666666666741</v>
      </c>
      <c r="P65" s="34">
        <f t="shared" si="6"/>
        <v>26.549897353966358</v>
      </c>
      <c r="Q65" s="34">
        <f t="shared" si="7"/>
        <v>13.274948676983135</v>
      </c>
      <c r="R65" s="34">
        <f>Q65*D$7</f>
        <v>13.274948676983135</v>
      </c>
      <c r="S65" s="34">
        <f t="shared" si="14"/>
        <v>53.099794707932631</v>
      </c>
      <c r="T65" s="34">
        <f>S65*G$7</f>
        <v>5.3099794707932633</v>
      </c>
      <c r="U65" s="41">
        <f t="shared" si="15"/>
        <v>0.19999999999999932</v>
      </c>
      <c r="V65" s="60"/>
      <c r="W65" s="130">
        <f t="shared" si="8"/>
        <v>1.9912423015474818</v>
      </c>
      <c r="X65" s="43">
        <f t="shared" si="9"/>
        <v>0.25000000000000178</v>
      </c>
      <c r="Y65" s="66"/>
      <c r="Z65" s="61"/>
      <c r="AA65" s="44">
        <f>B65/B64-1</f>
        <v>0.10000000000000009</v>
      </c>
      <c r="AB65" s="44">
        <f>F65/F64-1</f>
        <v>5.0000000000000044E-2</v>
      </c>
      <c r="AC65" s="44">
        <f>D65/D64-1</f>
        <v>9.9999999999999867E-2</v>
      </c>
      <c r="AD65" s="44">
        <f t="shared" si="22"/>
        <v>4.9999999999999822E-2</v>
      </c>
      <c r="AE65" s="44">
        <f t="shared" si="22"/>
        <v>5.0000000000000044E-2</v>
      </c>
      <c r="AF65" s="44">
        <f t="shared" si="17"/>
        <v>0</v>
      </c>
      <c r="AG65" s="44">
        <f t="shared" si="18"/>
        <v>5.0000000000000044E-2</v>
      </c>
      <c r="AH65" s="4">
        <f>G65/G64-1</f>
        <v>-4.5454545454545414E-2</v>
      </c>
      <c r="AI65" s="84">
        <f t="shared" si="19"/>
        <v>5.0000000000000044E-2</v>
      </c>
      <c r="AJ65" s="132">
        <f t="shared" si="21"/>
        <v>5.0000000000000044E-2</v>
      </c>
    </row>
    <row r="66" spans="1:36" s="14" customFormat="1" x14ac:dyDescent="0.3">
      <c r="A66" s="19">
        <f t="shared" si="1"/>
        <v>55</v>
      </c>
      <c r="B66" s="34">
        <f t="shared" si="10"/>
        <v>343.74389540232511</v>
      </c>
      <c r="C66" s="131">
        <f t="shared" si="11"/>
        <v>27.877392221664582</v>
      </c>
      <c r="D66" s="34">
        <f t="shared" si="12"/>
        <v>720.2253046524894</v>
      </c>
      <c r="E66" s="52"/>
      <c r="F66" s="34">
        <f t="shared" si="13"/>
        <v>27.877392221664582</v>
      </c>
      <c r="G66" s="37">
        <f t="shared" si="2"/>
        <v>7.7412976305006514E-2</v>
      </c>
      <c r="H66" s="53"/>
      <c r="I66" s="36">
        <f>B66/D66</f>
        <v>0.47727272727272813</v>
      </c>
      <c r="J66" s="34">
        <f>C66/D66</f>
        <v>3.8706488152503188E-2</v>
      </c>
      <c r="K66" s="34">
        <f t="shared" si="3"/>
        <v>0.52500000000000102</v>
      </c>
      <c r="L66" s="34">
        <f t="shared" si="4"/>
        <v>0.50000000000000089</v>
      </c>
      <c r="M66" s="37">
        <f>P66/F66</f>
        <v>1.0000000000000036</v>
      </c>
      <c r="N66" s="52"/>
      <c r="O66" s="37">
        <f t="shared" si="5"/>
        <v>0.66666666666666741</v>
      </c>
      <c r="P66" s="34">
        <f t="shared" si="6"/>
        <v>27.877392221664682</v>
      </c>
      <c r="Q66" s="34">
        <f t="shared" si="7"/>
        <v>13.938696110832291</v>
      </c>
      <c r="R66" s="34">
        <f>Q66*D$7</f>
        <v>13.938696110832291</v>
      </c>
      <c r="S66" s="34">
        <f t="shared" si="14"/>
        <v>55.754784443329264</v>
      </c>
      <c r="T66" s="34">
        <f>S66*G$7</f>
        <v>5.5754784443329264</v>
      </c>
      <c r="U66" s="41">
        <f t="shared" si="15"/>
        <v>0.19999999999999929</v>
      </c>
      <c r="V66" s="60"/>
      <c r="W66" s="130">
        <f t="shared" si="8"/>
        <v>2.0908044166248505</v>
      </c>
      <c r="X66" s="43">
        <f t="shared" si="9"/>
        <v>0.25000000000000111</v>
      </c>
      <c r="Y66" s="66"/>
      <c r="Z66" s="61"/>
      <c r="AA66" s="44">
        <f>B66/B65-1</f>
        <v>0.10000000000000009</v>
      </c>
      <c r="AB66" s="44">
        <f>F66/F65-1</f>
        <v>5.0000000000000044E-2</v>
      </c>
      <c r="AC66" s="44">
        <f>D66/D65-1</f>
        <v>0.10000000000000009</v>
      </c>
      <c r="AD66" s="44">
        <f t="shared" si="22"/>
        <v>5.0000000000000266E-2</v>
      </c>
      <c r="AE66" s="44">
        <f t="shared" si="22"/>
        <v>5.0000000000000044E-2</v>
      </c>
      <c r="AF66" s="44">
        <f t="shared" si="17"/>
        <v>0</v>
      </c>
      <c r="AG66" s="44">
        <f t="shared" si="18"/>
        <v>5.0000000000000044E-2</v>
      </c>
      <c r="AH66" s="4">
        <f>G66/G65-1</f>
        <v>-4.5454545454545414E-2</v>
      </c>
      <c r="AI66" s="84">
        <f t="shared" si="19"/>
        <v>5.0000000000000044E-2</v>
      </c>
      <c r="AJ66" s="132">
        <f t="shared" si="21"/>
        <v>5.0000000000000044E-2</v>
      </c>
    </row>
    <row r="67" spans="1:36" s="14" customFormat="1" x14ac:dyDescent="0.3">
      <c r="A67" s="19">
        <f t="shared" si="1"/>
        <v>56</v>
      </c>
      <c r="B67" s="34">
        <f t="shared" si="10"/>
        <v>378.11828494255764</v>
      </c>
      <c r="C67" s="131">
        <f t="shared" si="11"/>
        <v>29.271261832747811</v>
      </c>
      <c r="D67" s="34">
        <f t="shared" si="12"/>
        <v>792.2478351177383</v>
      </c>
      <c r="E67" s="52"/>
      <c r="F67" s="34">
        <f t="shared" si="13"/>
        <v>29.271261832747811</v>
      </c>
      <c r="G67" s="37">
        <f t="shared" si="2"/>
        <v>7.3894204654778944E-2</v>
      </c>
      <c r="H67" s="53"/>
      <c r="I67" s="36">
        <f>B67/D67</f>
        <v>0.47727272727272818</v>
      </c>
      <c r="J67" s="34">
        <f>C67/D67</f>
        <v>3.694710232738941E-2</v>
      </c>
      <c r="K67" s="34">
        <f t="shared" si="3"/>
        <v>0.52500000000000102</v>
      </c>
      <c r="L67" s="34">
        <f t="shared" si="4"/>
        <v>0.50000000000000089</v>
      </c>
      <c r="M67" s="37">
        <f>P67/F67</f>
        <v>1.0000000000000036</v>
      </c>
      <c r="N67" s="52"/>
      <c r="O67" s="37">
        <f t="shared" si="5"/>
        <v>0.66666666666666741</v>
      </c>
      <c r="P67" s="34">
        <f t="shared" si="6"/>
        <v>29.271261832747914</v>
      </c>
      <c r="Q67" s="34">
        <f t="shared" si="7"/>
        <v>14.635630916373906</v>
      </c>
      <c r="R67" s="34">
        <f>Q67*D$7</f>
        <v>14.635630916373906</v>
      </c>
      <c r="S67" s="34">
        <f t="shared" si="14"/>
        <v>58.542523665495729</v>
      </c>
      <c r="T67" s="34">
        <f>S67*G$7</f>
        <v>5.8542523665495736</v>
      </c>
      <c r="U67" s="41">
        <f t="shared" si="15"/>
        <v>0.19999999999999926</v>
      </c>
      <c r="V67" s="60"/>
      <c r="W67" s="130">
        <f t="shared" si="8"/>
        <v>2.195344637456099</v>
      </c>
      <c r="X67" s="43">
        <f t="shared" si="9"/>
        <v>0.25000000000000183</v>
      </c>
      <c r="Y67" s="66"/>
      <c r="Z67" s="61"/>
      <c r="AA67" s="44">
        <f>B67/B66-1</f>
        <v>0.10000000000000009</v>
      </c>
      <c r="AB67" s="44">
        <f>F67/F66-1</f>
        <v>5.0000000000000044E-2</v>
      </c>
      <c r="AC67" s="44">
        <f>D67/D66-1</f>
        <v>9.9999999999999867E-2</v>
      </c>
      <c r="AD67" s="44">
        <f t="shared" si="22"/>
        <v>5.0000000000000044E-2</v>
      </c>
      <c r="AE67" s="44">
        <f t="shared" si="22"/>
        <v>5.0000000000000044E-2</v>
      </c>
      <c r="AF67" s="44">
        <f t="shared" si="17"/>
        <v>0</v>
      </c>
      <c r="AG67" s="44">
        <f t="shared" si="18"/>
        <v>5.0000000000000044E-2</v>
      </c>
      <c r="AH67" s="4">
        <f>G67/G66-1</f>
        <v>-4.5454545454545525E-2</v>
      </c>
      <c r="AI67" s="84">
        <f t="shared" si="19"/>
        <v>5.0000000000000044E-2</v>
      </c>
      <c r="AJ67" s="132">
        <f t="shared" si="21"/>
        <v>4.9999999999999822E-2</v>
      </c>
    </row>
    <row r="68" spans="1:36" s="14" customFormat="1" x14ac:dyDescent="0.3">
      <c r="A68" s="19">
        <f t="shared" si="1"/>
        <v>57</v>
      </c>
      <c r="B68" s="34">
        <f t="shared" si="10"/>
        <v>415.93011343681343</v>
      </c>
      <c r="C68" s="131">
        <f t="shared" si="11"/>
        <v>30.734824924385205</v>
      </c>
      <c r="D68" s="34">
        <f t="shared" si="12"/>
        <v>871.47261862951223</v>
      </c>
      <c r="E68" s="52"/>
      <c r="F68" s="34">
        <f t="shared" si="13"/>
        <v>30.734824924385205</v>
      </c>
      <c r="G68" s="37">
        <f t="shared" si="2"/>
        <v>7.0535377170470814E-2</v>
      </c>
      <c r="H68" s="53"/>
      <c r="I68" s="36">
        <f>B68/D68</f>
        <v>0.47727272727272818</v>
      </c>
      <c r="J68" s="34">
        <f>C68/D68</f>
        <v>3.5267688585235345E-2</v>
      </c>
      <c r="K68" s="34">
        <f t="shared" si="3"/>
        <v>0.52500000000000102</v>
      </c>
      <c r="L68" s="34">
        <f t="shared" si="4"/>
        <v>0.500000000000001</v>
      </c>
      <c r="M68" s="37">
        <f>P68/F68</f>
        <v>1.0000000000000036</v>
      </c>
      <c r="N68" s="52"/>
      <c r="O68" s="37">
        <f t="shared" si="5"/>
        <v>0.66666666666666741</v>
      </c>
      <c r="P68" s="34">
        <f t="shared" si="6"/>
        <v>30.734824924385315</v>
      </c>
      <c r="Q68" s="34">
        <f t="shared" si="7"/>
        <v>15.367412462192602</v>
      </c>
      <c r="R68" s="34">
        <f>Q68*D$7</f>
        <v>15.367412462192602</v>
      </c>
      <c r="S68" s="34">
        <f t="shared" si="14"/>
        <v>61.469649848770523</v>
      </c>
      <c r="T68" s="34">
        <f>S68*G$7</f>
        <v>6.1469649848770525</v>
      </c>
      <c r="U68" s="41">
        <f t="shared" si="15"/>
        <v>0.19999999999999923</v>
      </c>
      <c r="V68" s="60"/>
      <c r="W68" s="130">
        <f t="shared" si="8"/>
        <v>2.3051118693289059</v>
      </c>
      <c r="X68" s="43">
        <f t="shared" si="9"/>
        <v>0.250000000000002</v>
      </c>
      <c r="Y68" s="66"/>
      <c r="Z68" s="61"/>
      <c r="AA68" s="44">
        <f>B68/B67-1</f>
        <v>0.10000000000000009</v>
      </c>
      <c r="AB68" s="44">
        <f>F68/F67-1</f>
        <v>5.0000000000000044E-2</v>
      </c>
      <c r="AC68" s="44">
        <f>D68/D67-1</f>
        <v>0.10000000000000009</v>
      </c>
      <c r="AD68" s="44">
        <f t="shared" si="22"/>
        <v>5.0000000000000266E-2</v>
      </c>
      <c r="AE68" s="44">
        <f t="shared" si="22"/>
        <v>5.0000000000000044E-2</v>
      </c>
      <c r="AF68" s="44">
        <f t="shared" si="17"/>
        <v>0</v>
      </c>
      <c r="AG68" s="44">
        <f t="shared" si="18"/>
        <v>5.0000000000000044E-2</v>
      </c>
      <c r="AH68" s="4">
        <f>G68/G67-1</f>
        <v>-4.5454545454545414E-2</v>
      </c>
      <c r="AI68" s="84">
        <f t="shared" si="19"/>
        <v>5.0000000000000044E-2</v>
      </c>
      <c r="AJ68" s="132">
        <f t="shared" si="21"/>
        <v>5.0000000000000044E-2</v>
      </c>
    </row>
    <row r="69" spans="1:36" s="14" customFormat="1" x14ac:dyDescent="0.3">
      <c r="A69" s="19">
        <f t="shared" si="1"/>
        <v>58</v>
      </c>
      <c r="B69" s="34">
        <f t="shared" si="10"/>
        <v>457.52312478049481</v>
      </c>
      <c r="C69" s="131">
        <f t="shared" si="11"/>
        <v>32.271566170604466</v>
      </c>
      <c r="D69" s="34">
        <f t="shared" si="12"/>
        <v>958.61988049246361</v>
      </c>
      <c r="E69" s="52"/>
      <c r="F69" s="34">
        <f t="shared" si="13"/>
        <v>32.271566170604466</v>
      </c>
      <c r="G69" s="37">
        <f t="shared" si="2"/>
        <v>6.7329223662722149E-2</v>
      </c>
      <c r="H69" s="53"/>
      <c r="I69" s="36">
        <f>B69/D69</f>
        <v>0.47727272727272813</v>
      </c>
      <c r="J69" s="34">
        <f>C69/D69</f>
        <v>3.3664611831361005E-2</v>
      </c>
      <c r="K69" s="34">
        <f t="shared" si="3"/>
        <v>0.52500000000000102</v>
      </c>
      <c r="L69" s="34">
        <f t="shared" si="4"/>
        <v>0.50000000000000111</v>
      </c>
      <c r="M69" s="37">
        <f>P69/F69</f>
        <v>1.0000000000000038</v>
      </c>
      <c r="N69" s="52"/>
      <c r="O69" s="37">
        <f t="shared" si="5"/>
        <v>0.66666666666666741</v>
      </c>
      <c r="P69" s="34">
        <f t="shared" si="6"/>
        <v>32.271566170604586</v>
      </c>
      <c r="Q69" s="34">
        <f t="shared" si="7"/>
        <v>16.135783085302233</v>
      </c>
      <c r="R69" s="34">
        <f>Q69*D$7</f>
        <v>16.135783085302233</v>
      </c>
      <c r="S69" s="34">
        <f t="shared" si="14"/>
        <v>64.543132341209059</v>
      </c>
      <c r="T69" s="34">
        <f>S69*G$7</f>
        <v>6.4543132341209066</v>
      </c>
      <c r="U69" s="41">
        <f t="shared" si="15"/>
        <v>0.19999999999999921</v>
      </c>
      <c r="V69" s="60"/>
      <c r="W69" s="130">
        <f t="shared" si="8"/>
        <v>2.420367462795344</v>
      </c>
      <c r="X69" s="43">
        <f t="shared" si="9"/>
        <v>0.25000000000000128</v>
      </c>
      <c r="Y69" s="66"/>
      <c r="Z69" s="61"/>
      <c r="AA69" s="44">
        <f>B69/B68-1</f>
        <v>0.10000000000000009</v>
      </c>
      <c r="AB69" s="44">
        <f>F69/F68-1</f>
        <v>5.0000000000000044E-2</v>
      </c>
      <c r="AC69" s="44">
        <f>D69/D68-1</f>
        <v>0.10000000000000009</v>
      </c>
      <c r="AD69" s="44">
        <f t="shared" si="22"/>
        <v>5.0000000000000266E-2</v>
      </c>
      <c r="AE69" s="44">
        <f t="shared" si="22"/>
        <v>5.0000000000000044E-2</v>
      </c>
      <c r="AF69" s="44">
        <f t="shared" si="17"/>
        <v>0</v>
      </c>
      <c r="AG69" s="44">
        <f t="shared" si="18"/>
        <v>5.0000000000000266E-2</v>
      </c>
      <c r="AH69" s="4">
        <f>G69/G68-1</f>
        <v>-4.5454545454545303E-2</v>
      </c>
      <c r="AI69" s="84">
        <f t="shared" si="19"/>
        <v>5.0000000000000044E-2</v>
      </c>
      <c r="AJ69" s="132">
        <f t="shared" si="21"/>
        <v>5.0000000000000044E-2</v>
      </c>
    </row>
    <row r="70" spans="1:36" s="14" customFormat="1" x14ac:dyDescent="0.3">
      <c r="A70" s="19">
        <f t="shared" si="1"/>
        <v>59</v>
      </c>
      <c r="B70" s="34">
        <f t="shared" si="10"/>
        <v>503.27543725854434</v>
      </c>
      <c r="C70" s="131">
        <f t="shared" si="11"/>
        <v>33.885144479134688</v>
      </c>
      <c r="D70" s="34">
        <f t="shared" si="12"/>
        <v>1054.4818685417099</v>
      </c>
      <c r="E70" s="52"/>
      <c r="F70" s="34">
        <f t="shared" si="13"/>
        <v>33.885144479134688</v>
      </c>
      <c r="G70" s="37">
        <f t="shared" si="2"/>
        <v>6.4268804405325689E-2</v>
      </c>
      <c r="H70" s="53"/>
      <c r="I70" s="36">
        <f>B70/D70</f>
        <v>0.47727272727272818</v>
      </c>
      <c r="J70" s="34">
        <f>C70/D70</f>
        <v>3.2134402202662782E-2</v>
      </c>
      <c r="K70" s="34">
        <f t="shared" si="3"/>
        <v>0.52500000000000113</v>
      </c>
      <c r="L70" s="34">
        <f t="shared" si="4"/>
        <v>0.50000000000000111</v>
      </c>
      <c r="M70" s="37">
        <f>P70/F70</f>
        <v>1.000000000000004</v>
      </c>
      <c r="N70" s="52"/>
      <c r="O70" s="37">
        <f t="shared" si="5"/>
        <v>0.66666666666666763</v>
      </c>
      <c r="P70" s="34">
        <f t="shared" si="6"/>
        <v>33.885144479134823</v>
      </c>
      <c r="Q70" s="34">
        <f t="shared" si="7"/>
        <v>16.942572239567344</v>
      </c>
      <c r="R70" s="34">
        <f>Q70*D$7</f>
        <v>16.942572239567344</v>
      </c>
      <c r="S70" s="34">
        <f t="shared" si="14"/>
        <v>67.770288958269504</v>
      </c>
      <c r="T70" s="34">
        <f>S70*G$7</f>
        <v>6.7770288958269509</v>
      </c>
      <c r="U70" s="41">
        <f t="shared" si="15"/>
        <v>0.19999999999999921</v>
      </c>
      <c r="V70" s="60"/>
      <c r="W70" s="130">
        <f t="shared" si="8"/>
        <v>2.5413858359351131</v>
      </c>
      <c r="X70" s="43">
        <f t="shared" si="9"/>
        <v>0.2500000000000015</v>
      </c>
      <c r="Y70" s="66"/>
      <c r="Z70" s="61"/>
      <c r="AA70" s="44">
        <f>B70/B69-1</f>
        <v>0.10000000000000009</v>
      </c>
      <c r="AB70" s="44">
        <f>F70/F69-1</f>
        <v>5.0000000000000044E-2</v>
      </c>
      <c r="AC70" s="44">
        <f>D70/D69-1</f>
        <v>9.9999999999999867E-2</v>
      </c>
      <c r="AD70" s="44">
        <f t="shared" si="22"/>
        <v>5.0000000000000266E-2</v>
      </c>
      <c r="AE70" s="44">
        <f t="shared" si="22"/>
        <v>5.0000000000000044E-2</v>
      </c>
      <c r="AF70" s="44">
        <f t="shared" si="17"/>
        <v>0</v>
      </c>
      <c r="AG70" s="44">
        <f t="shared" si="18"/>
        <v>4.9999999999999822E-2</v>
      </c>
      <c r="AH70" s="4">
        <f>G70/G69-1</f>
        <v>-4.5454545454545414E-2</v>
      </c>
      <c r="AI70" s="84">
        <f t="shared" si="19"/>
        <v>5.0000000000000044E-2</v>
      </c>
      <c r="AJ70" s="132">
        <f t="shared" si="21"/>
        <v>5.0000000000000044E-2</v>
      </c>
    </row>
    <row r="71" spans="1:36" s="14" customFormat="1" x14ac:dyDescent="0.3">
      <c r="A71" s="19">
        <f t="shared" si="1"/>
        <v>60</v>
      </c>
      <c r="B71" s="34">
        <f t="shared" si="10"/>
        <v>553.60298098439887</v>
      </c>
      <c r="C71" s="131">
        <f t="shared" si="11"/>
        <v>35.57940170309142</v>
      </c>
      <c r="D71" s="34">
        <f t="shared" si="12"/>
        <v>1159.9300553958808</v>
      </c>
      <c r="E71" s="52"/>
      <c r="F71" s="34">
        <f t="shared" si="13"/>
        <v>35.57940170309142</v>
      </c>
      <c r="G71" s="37">
        <f t="shared" si="2"/>
        <v>6.1347495114174526E-2</v>
      </c>
      <c r="H71" s="53"/>
      <c r="I71" s="36">
        <f>B71/D71</f>
        <v>0.47727272727272829</v>
      </c>
      <c r="J71" s="34">
        <f>C71/D71</f>
        <v>3.06737475570872E-2</v>
      </c>
      <c r="K71" s="34">
        <f t="shared" si="3"/>
        <v>0.52500000000000113</v>
      </c>
      <c r="L71" s="34">
        <f t="shared" si="4"/>
        <v>0.500000000000001</v>
      </c>
      <c r="M71" s="37">
        <f>P71/F71</f>
        <v>1.0000000000000042</v>
      </c>
      <c r="N71" s="52"/>
      <c r="O71" s="37">
        <f t="shared" si="5"/>
        <v>0.66666666666666763</v>
      </c>
      <c r="P71" s="34">
        <f t="shared" si="6"/>
        <v>35.57940170309157</v>
      </c>
      <c r="Q71" s="34">
        <f t="shared" si="7"/>
        <v>17.78970085154571</v>
      </c>
      <c r="R71" s="34">
        <f>Q71*D$7</f>
        <v>17.78970085154571</v>
      </c>
      <c r="S71" s="34">
        <f t="shared" si="14"/>
        <v>71.158803406182983</v>
      </c>
      <c r="T71" s="34">
        <f>S71*G$7</f>
        <v>7.1158803406182987</v>
      </c>
      <c r="U71" s="41">
        <f t="shared" si="15"/>
        <v>0.19999999999999918</v>
      </c>
      <c r="V71" s="60"/>
      <c r="W71" s="130">
        <f t="shared" si="8"/>
        <v>2.6684551277318747</v>
      </c>
      <c r="X71" s="43">
        <f t="shared" si="9"/>
        <v>0.25000000000000205</v>
      </c>
      <c r="Y71" s="66"/>
      <c r="Z71" s="61"/>
      <c r="AA71" s="44">
        <f>B71/B70-1</f>
        <v>0.10000000000000009</v>
      </c>
      <c r="AB71" s="44">
        <f>F71/F70-1</f>
        <v>5.0000000000000044E-2</v>
      </c>
      <c r="AC71" s="44">
        <f>D71/D70-1</f>
        <v>9.9999999999999867E-2</v>
      </c>
      <c r="AD71" s="44">
        <f t="shared" si="22"/>
        <v>5.0000000000000266E-2</v>
      </c>
      <c r="AE71" s="44">
        <f t="shared" si="22"/>
        <v>5.0000000000000044E-2</v>
      </c>
      <c r="AF71" s="44">
        <f t="shared" si="17"/>
        <v>0</v>
      </c>
      <c r="AG71" s="44">
        <f t="shared" si="18"/>
        <v>5.0000000000000044E-2</v>
      </c>
      <c r="AH71" s="4">
        <f>G71/G70-1</f>
        <v>-4.5454545454545414E-2</v>
      </c>
      <c r="AI71" s="84">
        <f t="shared" si="19"/>
        <v>5.0000000000000044E-2</v>
      </c>
      <c r="AJ71" s="132">
        <f t="shared" si="21"/>
        <v>5.0000000000000044E-2</v>
      </c>
    </row>
    <row r="72" spans="1:36" s="14" customFormat="1" x14ac:dyDescent="0.3">
      <c r="A72" s="19">
        <f t="shared" si="1"/>
        <v>61</v>
      </c>
      <c r="B72" s="34">
        <f t="shared" si="10"/>
        <v>608.96327908283877</v>
      </c>
      <c r="C72" s="131">
        <f t="shared" si="11"/>
        <v>37.358371788245996</v>
      </c>
      <c r="D72" s="34">
        <f t="shared" si="12"/>
        <v>1275.9230609354693</v>
      </c>
      <c r="E72" s="52"/>
      <c r="F72" s="34">
        <f t="shared" si="13"/>
        <v>37.358371788245996</v>
      </c>
      <c r="G72" s="37">
        <f t="shared" si="2"/>
        <v>5.8558972608984773E-2</v>
      </c>
      <c r="H72" s="53"/>
      <c r="I72" s="36">
        <f>B72/D72</f>
        <v>0.47727272727272818</v>
      </c>
      <c r="J72" s="34">
        <f>C72/D72</f>
        <v>2.9279486304492324E-2</v>
      </c>
      <c r="K72" s="34">
        <f t="shared" si="3"/>
        <v>0.52500000000000113</v>
      </c>
      <c r="L72" s="34">
        <f t="shared" si="4"/>
        <v>0.50000000000000111</v>
      </c>
      <c r="M72" s="37">
        <f>P72/F72</f>
        <v>1.0000000000000042</v>
      </c>
      <c r="N72" s="52"/>
      <c r="O72" s="37">
        <f t="shared" si="5"/>
        <v>0.66666666666666752</v>
      </c>
      <c r="P72" s="34">
        <f t="shared" si="6"/>
        <v>37.358371788246153</v>
      </c>
      <c r="Q72" s="34">
        <f t="shared" si="7"/>
        <v>18.679185894122998</v>
      </c>
      <c r="R72" s="34">
        <f>Q72*D$7</f>
        <v>18.679185894122998</v>
      </c>
      <c r="S72" s="34">
        <f t="shared" si="14"/>
        <v>74.716743576492149</v>
      </c>
      <c r="T72" s="34">
        <f>S72*G$7</f>
        <v>7.4716743576492153</v>
      </c>
      <c r="U72" s="41">
        <f t="shared" si="15"/>
        <v>0.19999999999999915</v>
      </c>
      <c r="V72" s="60"/>
      <c r="W72" s="130">
        <f t="shared" si="8"/>
        <v>2.8018778841184577</v>
      </c>
      <c r="X72" s="43">
        <f t="shared" si="9"/>
        <v>0.25000000000000105</v>
      </c>
      <c r="Y72" s="66"/>
      <c r="Z72" s="61"/>
      <c r="AA72" s="44">
        <f>B72/B71-1</f>
        <v>0.10000000000000009</v>
      </c>
      <c r="AB72" s="44">
        <f>F72/F71-1</f>
        <v>5.0000000000000044E-2</v>
      </c>
      <c r="AC72" s="44">
        <f>D72/D71-1</f>
        <v>0.10000000000000031</v>
      </c>
      <c r="AD72" s="44">
        <f t="shared" si="22"/>
        <v>5.0000000000000044E-2</v>
      </c>
      <c r="AE72" s="44">
        <f t="shared" si="22"/>
        <v>5.0000000000000044E-2</v>
      </c>
      <c r="AF72" s="44">
        <f t="shared" si="17"/>
        <v>0</v>
      </c>
      <c r="AG72" s="44">
        <f t="shared" si="18"/>
        <v>5.0000000000000266E-2</v>
      </c>
      <c r="AH72" s="4">
        <f>G72/G71-1</f>
        <v>-4.5454545454545525E-2</v>
      </c>
      <c r="AI72" s="84">
        <f t="shared" si="19"/>
        <v>5.0000000000000044E-2</v>
      </c>
      <c r="AJ72" s="132">
        <f t="shared" si="21"/>
        <v>5.0000000000000044E-2</v>
      </c>
    </row>
    <row r="73" spans="1:36" s="14" customFormat="1" x14ac:dyDescent="0.3">
      <c r="A73" s="19">
        <f t="shared" si="1"/>
        <v>62</v>
      </c>
      <c r="B73" s="34">
        <f t="shared" si="10"/>
        <v>669.85960699112275</v>
      </c>
      <c r="C73" s="131">
        <f t="shared" si="11"/>
        <v>39.226290377658295</v>
      </c>
      <c r="D73" s="34">
        <f t="shared" si="12"/>
        <v>1403.5153670290158</v>
      </c>
      <c r="E73" s="52"/>
      <c r="F73" s="34">
        <f t="shared" si="13"/>
        <v>39.226290377658295</v>
      </c>
      <c r="G73" s="37">
        <f t="shared" si="2"/>
        <v>5.5897201126758202E-2</v>
      </c>
      <c r="H73" s="53"/>
      <c r="I73" s="36">
        <f>B73/D73</f>
        <v>0.4772727272727284</v>
      </c>
      <c r="J73" s="34">
        <f>C73/D73</f>
        <v>2.7948600563379042E-2</v>
      </c>
      <c r="K73" s="34">
        <f t="shared" si="3"/>
        <v>0.52500000000000124</v>
      </c>
      <c r="L73" s="34">
        <f t="shared" si="4"/>
        <v>0.50000000000000111</v>
      </c>
      <c r="M73" s="37">
        <f>P73/F73</f>
        <v>1.0000000000000044</v>
      </c>
      <c r="N73" s="52"/>
      <c r="O73" s="37">
        <f t="shared" si="5"/>
        <v>0.66666666666666763</v>
      </c>
      <c r="P73" s="34">
        <f t="shared" si="6"/>
        <v>39.226290377658465</v>
      </c>
      <c r="Q73" s="34">
        <f t="shared" si="7"/>
        <v>19.613145188829147</v>
      </c>
      <c r="R73" s="34">
        <f>Q73*D$7</f>
        <v>19.613145188829147</v>
      </c>
      <c r="S73" s="34">
        <f t="shared" si="14"/>
        <v>78.45258075531676</v>
      </c>
      <c r="T73" s="34">
        <f>S73*G$7</f>
        <v>7.8452580755316763</v>
      </c>
      <c r="U73" s="41">
        <f t="shared" si="15"/>
        <v>0.19999999999999912</v>
      </c>
      <c r="V73" s="60"/>
      <c r="W73" s="130">
        <f t="shared" si="8"/>
        <v>2.9419717783243833</v>
      </c>
      <c r="X73" s="43">
        <f t="shared" si="9"/>
        <v>0.25000000000000133</v>
      </c>
      <c r="Y73" s="66"/>
      <c r="Z73" s="61"/>
      <c r="AA73" s="44">
        <f>B73/B72-1</f>
        <v>0.10000000000000009</v>
      </c>
      <c r="AB73" s="44">
        <f>F73/F72-1</f>
        <v>5.0000000000000044E-2</v>
      </c>
      <c r="AC73" s="44">
        <f>D73/D72-1</f>
        <v>9.9999999999999645E-2</v>
      </c>
      <c r="AD73" s="44">
        <f t="shared" si="22"/>
        <v>5.0000000000000044E-2</v>
      </c>
      <c r="AE73" s="44">
        <f t="shared" si="22"/>
        <v>5.0000000000000044E-2</v>
      </c>
      <c r="AF73" s="44">
        <f t="shared" si="17"/>
        <v>0</v>
      </c>
      <c r="AG73" s="44">
        <f t="shared" si="18"/>
        <v>5.0000000000000044E-2</v>
      </c>
      <c r="AH73" s="4">
        <f>G73/G72-1</f>
        <v>-4.5454545454545303E-2</v>
      </c>
      <c r="AI73" s="84">
        <f t="shared" si="19"/>
        <v>5.0000000000000044E-2</v>
      </c>
      <c r="AJ73" s="132">
        <f t="shared" si="21"/>
        <v>4.9999999999999822E-2</v>
      </c>
    </row>
    <row r="74" spans="1:36" s="14" customFormat="1" x14ac:dyDescent="0.3">
      <c r="A74" s="19">
        <f t="shared" si="1"/>
        <v>63</v>
      </c>
      <c r="B74" s="34">
        <f t="shared" si="10"/>
        <v>736.84556769023504</v>
      </c>
      <c r="C74" s="131">
        <f t="shared" si="11"/>
        <v>41.18760489654121</v>
      </c>
      <c r="D74" s="34">
        <f t="shared" si="12"/>
        <v>1543.8669037319175</v>
      </c>
      <c r="E74" s="52"/>
      <c r="F74" s="34">
        <f t="shared" si="13"/>
        <v>41.18760489654121</v>
      </c>
      <c r="G74" s="37">
        <f t="shared" si="2"/>
        <v>5.3356419257360101E-2</v>
      </c>
      <c r="H74" s="53"/>
      <c r="I74" s="36">
        <f>B74/D74</f>
        <v>0.47727272727272835</v>
      </c>
      <c r="J74" s="34">
        <f>C74/D74</f>
        <v>2.6678209628679991E-2</v>
      </c>
      <c r="K74" s="34">
        <f t="shared" si="3"/>
        <v>0.52500000000000124</v>
      </c>
      <c r="L74" s="34">
        <f t="shared" si="4"/>
        <v>0.50000000000000111</v>
      </c>
      <c r="M74" s="37">
        <f>P74/F74</f>
        <v>1.0000000000000044</v>
      </c>
      <c r="N74" s="52"/>
      <c r="O74" s="37">
        <f t="shared" si="5"/>
        <v>0.66666666666666774</v>
      </c>
      <c r="P74" s="34">
        <f t="shared" si="6"/>
        <v>41.187604896541394</v>
      </c>
      <c r="Q74" s="34">
        <f t="shared" si="7"/>
        <v>20.593802448270605</v>
      </c>
      <c r="R74" s="34">
        <f>Q74*D$7</f>
        <v>20.593802448270605</v>
      </c>
      <c r="S74" s="34">
        <f t="shared" si="14"/>
        <v>82.375209793082604</v>
      </c>
      <c r="T74" s="34">
        <f>S74*G$7</f>
        <v>8.2375209793082611</v>
      </c>
      <c r="U74" s="41">
        <f t="shared" si="15"/>
        <v>0.1999999999999991</v>
      </c>
      <c r="V74" s="60"/>
      <c r="W74" s="130">
        <f t="shared" si="8"/>
        <v>3.0890703672406055</v>
      </c>
      <c r="X74" s="43">
        <f t="shared" si="9"/>
        <v>0.25000000000000155</v>
      </c>
      <c r="Y74" s="66"/>
      <c r="Z74" s="61"/>
      <c r="AA74" s="44">
        <f>B74/B73-1</f>
        <v>0.10000000000000009</v>
      </c>
      <c r="AB74" s="44">
        <f>F74/F73-1</f>
        <v>5.0000000000000044E-2</v>
      </c>
      <c r="AC74" s="44">
        <f>D74/D73-1</f>
        <v>0.10000000000000009</v>
      </c>
      <c r="AD74" s="44">
        <f t="shared" si="22"/>
        <v>5.0000000000000044E-2</v>
      </c>
      <c r="AE74" s="44">
        <f t="shared" si="22"/>
        <v>5.0000000000000044E-2</v>
      </c>
      <c r="AF74" s="44">
        <f t="shared" si="17"/>
        <v>0</v>
      </c>
      <c r="AG74" s="44">
        <f t="shared" si="18"/>
        <v>5.0000000000000044E-2</v>
      </c>
      <c r="AH74" s="4">
        <f>G74/G73-1</f>
        <v>-4.5454545454545525E-2</v>
      </c>
      <c r="AI74" s="84">
        <f t="shared" si="19"/>
        <v>5.0000000000000044E-2</v>
      </c>
      <c r="AJ74" s="132">
        <f t="shared" si="21"/>
        <v>4.9999999999999822E-2</v>
      </c>
    </row>
    <row r="75" spans="1:36" s="14" customFormat="1" x14ac:dyDescent="0.3">
      <c r="A75" s="19">
        <f t="shared" si="1"/>
        <v>64</v>
      </c>
      <c r="B75" s="34">
        <f t="shared" si="10"/>
        <v>810.53012445925856</v>
      </c>
      <c r="C75" s="131">
        <f t="shared" si="11"/>
        <v>43.24698514136827</v>
      </c>
      <c r="D75" s="34">
        <f t="shared" si="12"/>
        <v>1698.2535941051094</v>
      </c>
      <c r="E75" s="52"/>
      <c r="F75" s="34">
        <f t="shared" si="13"/>
        <v>43.24698514136827</v>
      </c>
      <c r="G75" s="37">
        <f t="shared" si="2"/>
        <v>5.0931127472934642E-2</v>
      </c>
      <c r="H75" s="53"/>
      <c r="I75" s="36">
        <f>B75/D75</f>
        <v>0.47727272727272835</v>
      </c>
      <c r="J75" s="34">
        <f>C75/D75</f>
        <v>2.5465563736467266E-2</v>
      </c>
      <c r="K75" s="34">
        <f t="shared" si="3"/>
        <v>0.52500000000000124</v>
      </c>
      <c r="L75" s="34">
        <f t="shared" si="4"/>
        <v>0.50000000000000111</v>
      </c>
      <c r="M75" s="37">
        <f>P75/F75</f>
        <v>1.0000000000000044</v>
      </c>
      <c r="N75" s="52"/>
      <c r="O75" s="37">
        <f t="shared" si="5"/>
        <v>0.66666666666666763</v>
      </c>
      <c r="P75" s="34">
        <f t="shared" si="6"/>
        <v>43.246985141368462</v>
      </c>
      <c r="Q75" s="34">
        <f t="shared" si="7"/>
        <v>21.623492570684135</v>
      </c>
      <c r="R75" s="34">
        <f>Q75*D$7</f>
        <v>21.623492570684135</v>
      </c>
      <c r="S75" s="34">
        <f t="shared" si="14"/>
        <v>86.49397028273674</v>
      </c>
      <c r="T75" s="34">
        <f>S75*G$7</f>
        <v>8.6493970282736736</v>
      </c>
      <c r="U75" s="41">
        <f t="shared" si="15"/>
        <v>0.1999999999999991</v>
      </c>
      <c r="V75" s="60"/>
      <c r="W75" s="130">
        <f t="shared" si="8"/>
        <v>3.2435238856026345</v>
      </c>
      <c r="X75" s="43">
        <f t="shared" si="9"/>
        <v>0.2500000000000015</v>
      </c>
      <c r="Y75" s="66"/>
      <c r="Z75" s="61"/>
      <c r="AA75" s="44">
        <f>B75/B74-1</f>
        <v>0.10000000000000009</v>
      </c>
      <c r="AB75" s="44">
        <f>F75/F74-1</f>
        <v>5.0000000000000044E-2</v>
      </c>
      <c r="AC75" s="44">
        <f>D75/D74-1</f>
        <v>0.10000000000000009</v>
      </c>
      <c r="AD75" s="44">
        <f t="shared" si="22"/>
        <v>5.0000000000000044E-2</v>
      </c>
      <c r="AE75" s="44">
        <f t="shared" si="22"/>
        <v>5.0000000000000044E-2</v>
      </c>
      <c r="AF75" s="44">
        <f t="shared" si="17"/>
        <v>0</v>
      </c>
      <c r="AG75" s="44">
        <f t="shared" si="18"/>
        <v>5.0000000000000044E-2</v>
      </c>
      <c r="AH75" s="4">
        <f>G75/G74-1</f>
        <v>-4.5454545454545414E-2</v>
      </c>
      <c r="AI75" s="84">
        <f t="shared" si="19"/>
        <v>5.0000000000000044E-2</v>
      </c>
      <c r="AJ75" s="132">
        <f t="shared" si="21"/>
        <v>5.0000000000000044E-2</v>
      </c>
    </row>
    <row r="76" spans="1:36" s="14" customFormat="1" x14ac:dyDescent="0.3">
      <c r="A76" s="19">
        <f t="shared" si="1"/>
        <v>65</v>
      </c>
      <c r="B76" s="34">
        <f t="shared" si="10"/>
        <v>891.58313690518446</v>
      </c>
      <c r="C76" s="131">
        <f t="shared" si="11"/>
        <v>45.409334398436684</v>
      </c>
      <c r="D76" s="34">
        <f t="shared" si="12"/>
        <v>1868.07895351562</v>
      </c>
      <c r="E76" s="52"/>
      <c r="F76" s="34">
        <f t="shared" si="13"/>
        <v>45.409334398436684</v>
      </c>
      <c r="G76" s="37">
        <f t="shared" si="2"/>
        <v>4.8616076224164889E-2</v>
      </c>
      <c r="H76" s="53"/>
      <c r="I76" s="36">
        <f>B76/D76</f>
        <v>0.47727272727272846</v>
      </c>
      <c r="J76" s="34">
        <f>C76/D76</f>
        <v>2.4308038112082393E-2</v>
      </c>
      <c r="K76" s="34">
        <f t="shared" si="3"/>
        <v>0.52500000000000135</v>
      </c>
      <c r="L76" s="34">
        <f t="shared" si="4"/>
        <v>0.50000000000000122</v>
      </c>
      <c r="M76" s="37">
        <f>P76/F76</f>
        <v>1.0000000000000044</v>
      </c>
      <c r="N76" s="52"/>
      <c r="O76" s="37">
        <f t="shared" si="5"/>
        <v>0.66666666666666763</v>
      </c>
      <c r="P76" s="34">
        <f t="shared" si="6"/>
        <v>45.40933439843689</v>
      </c>
      <c r="Q76" s="34">
        <f t="shared" si="7"/>
        <v>22.704667199218342</v>
      </c>
      <c r="R76" s="34">
        <f>Q76*D$7</f>
        <v>22.704667199218342</v>
      </c>
      <c r="S76" s="34">
        <f t="shared" si="14"/>
        <v>90.818668796873567</v>
      </c>
      <c r="T76" s="34">
        <f>S76*G$7</f>
        <v>9.0818668796873574</v>
      </c>
      <c r="U76" s="41">
        <f t="shared" si="15"/>
        <v>0.1999999999999991</v>
      </c>
      <c r="V76" s="60"/>
      <c r="W76" s="130">
        <f t="shared" si="8"/>
        <v>3.405700079882763</v>
      </c>
      <c r="X76" s="43">
        <f t="shared" si="9"/>
        <v>0.25000000000000122</v>
      </c>
      <c r="Y76" s="66"/>
      <c r="Z76" s="61"/>
      <c r="AA76" s="44">
        <f>B76/B75-1</f>
        <v>0.10000000000000009</v>
      </c>
      <c r="AB76" s="44">
        <f>F76/F75-1</f>
        <v>5.0000000000000044E-2</v>
      </c>
      <c r="AC76" s="44">
        <f>D76/D75-1</f>
        <v>9.9999999999999867E-2</v>
      </c>
      <c r="AD76" s="44">
        <f t="shared" si="22"/>
        <v>5.0000000000000044E-2</v>
      </c>
      <c r="AE76" s="44">
        <f t="shared" si="22"/>
        <v>5.0000000000000044E-2</v>
      </c>
      <c r="AF76" s="44">
        <f t="shared" si="17"/>
        <v>0</v>
      </c>
      <c r="AG76" s="44">
        <f t="shared" si="18"/>
        <v>4.9999999999999822E-2</v>
      </c>
      <c r="AH76" s="4">
        <f>G76/G75-1</f>
        <v>-4.5454545454545414E-2</v>
      </c>
      <c r="AI76" s="84">
        <f t="shared" si="19"/>
        <v>5.0000000000000044E-2</v>
      </c>
      <c r="AJ76" s="132">
        <f t="shared" si="21"/>
        <v>5.0000000000000044E-2</v>
      </c>
    </row>
    <row r="77" spans="1:36" s="14" customFormat="1" x14ac:dyDescent="0.3">
      <c r="A77" s="19">
        <f t="shared" ref="A77:A93" si="23">1+A76</f>
        <v>66</v>
      </c>
      <c r="B77" s="34">
        <f t="shared" si="10"/>
        <v>980.74145059570299</v>
      </c>
      <c r="C77" s="131">
        <f t="shared" si="11"/>
        <v>47.679801118358519</v>
      </c>
      <c r="D77" s="34">
        <f t="shared" si="12"/>
        <v>2054.8868488671824</v>
      </c>
      <c r="E77" s="52"/>
      <c r="F77" s="34">
        <f t="shared" si="13"/>
        <v>47.679801118358519</v>
      </c>
      <c r="G77" s="37">
        <f t="shared" ref="G77:G93" si="24">(39/44)*G76+(3/44)*(105/110)^A76</f>
        <v>4.6406254577611938E-2</v>
      </c>
      <c r="H77" s="53"/>
      <c r="I77" s="36">
        <f>B77/D77</f>
        <v>0.4772727272727284</v>
      </c>
      <c r="J77" s="34">
        <f>C77/D77</f>
        <v>2.3203127288805917E-2</v>
      </c>
      <c r="K77" s="34">
        <f t="shared" ref="K77:K93" si="25">B78/D77</f>
        <v>0.52500000000000135</v>
      </c>
      <c r="L77" s="34">
        <f t="shared" ref="L77:L93" si="26">M78/(M77+1)</f>
        <v>0.50000000000000122</v>
      </c>
      <c r="M77" s="37">
        <f>P77/F77</f>
        <v>1.0000000000000047</v>
      </c>
      <c r="N77" s="52"/>
      <c r="O77" s="37">
        <f t="shared" ref="O77:O93" si="27">P77/(P77+Q77)</f>
        <v>0.66666666666666774</v>
      </c>
      <c r="P77" s="34">
        <f t="shared" ref="P77:P93" si="28">G76*B77</f>
        <v>47.679801118358739</v>
      </c>
      <c r="Q77" s="34">
        <f t="shared" ref="Q77:Q94" si="29">F77/(1+D$7)</f>
        <v>23.839900559179259</v>
      </c>
      <c r="R77" s="34">
        <f>Q77*D$7</f>
        <v>23.839900559179259</v>
      </c>
      <c r="S77" s="34">
        <f t="shared" si="14"/>
        <v>95.359602236717251</v>
      </c>
      <c r="T77" s="34">
        <f>S77*G$7</f>
        <v>9.5359602236717258</v>
      </c>
      <c r="U77" s="41">
        <f t="shared" si="15"/>
        <v>0.1999999999999991</v>
      </c>
      <c r="V77" s="60"/>
      <c r="W77" s="130">
        <f t="shared" ref="W77:W93" si="30">P78+Q78-P77-Q77</f>
        <v>3.5759850838768976</v>
      </c>
      <c r="X77" s="43">
        <f t="shared" ref="X77:X140" si="31">W77/(R77-T77)</f>
        <v>0.250000000000001</v>
      </c>
      <c r="Y77" s="66"/>
      <c r="Z77" s="61"/>
      <c r="AA77" s="44">
        <f>B77/B76-1</f>
        <v>0.10000000000000009</v>
      </c>
      <c r="AB77" s="44">
        <f>F77/F76-1</f>
        <v>5.0000000000000044E-2</v>
      </c>
      <c r="AC77" s="44">
        <f>D77/D76-1</f>
        <v>0.10000000000000009</v>
      </c>
      <c r="AD77" s="44">
        <f t="shared" si="22"/>
        <v>5.0000000000000044E-2</v>
      </c>
      <c r="AE77" s="44">
        <f t="shared" si="22"/>
        <v>5.0000000000000044E-2</v>
      </c>
      <c r="AF77" s="44">
        <f t="shared" si="17"/>
        <v>0</v>
      </c>
      <c r="AG77" s="44">
        <f t="shared" si="18"/>
        <v>5.0000000000000044E-2</v>
      </c>
      <c r="AH77" s="4">
        <f>G77/G76-1</f>
        <v>-4.5454545454545525E-2</v>
      </c>
      <c r="AI77" s="84">
        <f t="shared" si="19"/>
        <v>5.0000000000000044E-2</v>
      </c>
      <c r="AJ77" s="132">
        <f t="shared" si="21"/>
        <v>5.0000000000000044E-2</v>
      </c>
    </row>
    <row r="78" spans="1:36" s="14" customFormat="1" x14ac:dyDescent="0.3">
      <c r="A78" s="19">
        <f t="shared" si="23"/>
        <v>67</v>
      </c>
      <c r="B78" s="34">
        <f t="shared" ref="B78:B93" si="32">1.1*B77</f>
        <v>1078.8155956552735</v>
      </c>
      <c r="C78" s="131">
        <f t="shared" ref="C78:C93" si="33">1.05*C77</f>
        <v>50.063791174276446</v>
      </c>
      <c r="D78" s="34">
        <f t="shared" ref="D78:D141" si="34">(G77*B78+F78)/G78</f>
        <v>2260.3755337539005</v>
      </c>
      <c r="E78" s="52"/>
      <c r="F78" s="34">
        <f t="shared" ref="F78:F93" si="35">1.05*F77</f>
        <v>50.063791174276446</v>
      </c>
      <c r="G78" s="37">
        <f t="shared" si="24"/>
        <v>4.4296879369538675E-2</v>
      </c>
      <c r="H78" s="53"/>
      <c r="I78" s="36">
        <f>B78/D78</f>
        <v>0.47727272727272851</v>
      </c>
      <c r="J78" s="34">
        <f>C78/D78</f>
        <v>2.2148439684769285E-2</v>
      </c>
      <c r="K78" s="34">
        <f t="shared" si="25"/>
        <v>0.52500000000000135</v>
      </c>
      <c r="L78" s="34">
        <f t="shared" si="26"/>
        <v>0.50000000000000133</v>
      </c>
      <c r="M78" s="37">
        <f>P78/F78</f>
        <v>1.0000000000000047</v>
      </c>
      <c r="N78" s="52"/>
      <c r="O78" s="37">
        <f t="shared" si="27"/>
        <v>0.66666666666666774</v>
      </c>
      <c r="P78" s="34">
        <f t="shared" si="28"/>
        <v>50.06379117427668</v>
      </c>
      <c r="Q78" s="34">
        <f t="shared" si="29"/>
        <v>25.031895587138223</v>
      </c>
      <c r="R78" s="34">
        <f>Q78*D$7</f>
        <v>25.031895587138223</v>
      </c>
      <c r="S78" s="34">
        <f t="shared" ref="S78:S141" si="36">SUM(P78:R78)</f>
        <v>100.12758234855312</v>
      </c>
      <c r="T78" s="34">
        <f>S78*G$7</f>
        <v>10.012758234855312</v>
      </c>
      <c r="U78" s="41">
        <f t="shared" ref="U78:U141" si="37">(R78-T78)/(P78+Q78)</f>
        <v>0.1999999999999991</v>
      </c>
      <c r="V78" s="60"/>
      <c r="W78" s="130">
        <f t="shared" si="30"/>
        <v>3.7547843380707704</v>
      </c>
      <c r="X78" s="43">
        <f t="shared" si="31"/>
        <v>0.25000000000000283</v>
      </c>
      <c r="Y78" s="66"/>
      <c r="Z78" s="61"/>
      <c r="AA78" s="44">
        <f>B78/B77-1</f>
        <v>0.10000000000000009</v>
      </c>
      <c r="AB78" s="44">
        <f>F78/F77-1</f>
        <v>5.0000000000000044E-2</v>
      </c>
      <c r="AC78" s="44">
        <f>D78/D77-1</f>
        <v>9.9999999999999867E-2</v>
      </c>
      <c r="AD78" s="44">
        <f t="shared" si="22"/>
        <v>5.0000000000000044E-2</v>
      </c>
      <c r="AE78" s="44">
        <f t="shared" si="22"/>
        <v>5.0000000000000044E-2</v>
      </c>
      <c r="AF78" s="44">
        <f t="shared" ref="AF78:AF141" si="38">O78/O77-1</f>
        <v>0</v>
      </c>
      <c r="AG78" s="44">
        <f t="shared" ref="AG78:AG141" si="39">S78/S77-1</f>
        <v>5.0000000000000044E-2</v>
      </c>
      <c r="AH78" s="4">
        <f>G78/G77-1</f>
        <v>-4.5454545454545303E-2</v>
      </c>
      <c r="AI78" s="84">
        <f t="shared" ref="AI78:AI141" si="40">R78/R77-1</f>
        <v>5.0000000000000044E-2</v>
      </c>
      <c r="AJ78" s="132">
        <f t="shared" si="21"/>
        <v>5.0000000000000044E-2</v>
      </c>
    </row>
    <row r="79" spans="1:36" s="14" customFormat="1" x14ac:dyDescent="0.3">
      <c r="A79" s="19">
        <f t="shared" si="23"/>
        <v>68</v>
      </c>
      <c r="B79" s="34">
        <f t="shared" si="32"/>
        <v>1186.6971552208008</v>
      </c>
      <c r="C79" s="131">
        <f t="shared" si="33"/>
        <v>52.566980732990274</v>
      </c>
      <c r="D79" s="34">
        <f t="shared" si="34"/>
        <v>2486.4130871292909</v>
      </c>
      <c r="E79" s="52"/>
      <c r="F79" s="34">
        <f t="shared" si="35"/>
        <v>52.566980732990274</v>
      </c>
      <c r="G79" s="37">
        <f t="shared" si="24"/>
        <v>4.2283384852741468E-2</v>
      </c>
      <c r="H79" s="53"/>
      <c r="I79" s="36">
        <f>B79/D79</f>
        <v>0.4772727272727284</v>
      </c>
      <c r="J79" s="34">
        <f>C79/D79</f>
        <v>2.1141692426370682E-2</v>
      </c>
      <c r="K79" s="34">
        <f t="shared" si="25"/>
        <v>0.52500000000000135</v>
      </c>
      <c r="L79" s="34">
        <f t="shared" si="26"/>
        <v>0.50000000000000133</v>
      </c>
      <c r="M79" s="37">
        <f>P79/F79</f>
        <v>1.0000000000000049</v>
      </c>
      <c r="N79" s="52"/>
      <c r="O79" s="37">
        <f t="shared" si="27"/>
        <v>0.66666666666666774</v>
      </c>
      <c r="P79" s="34">
        <f t="shared" si="28"/>
        <v>52.56698073299053</v>
      </c>
      <c r="Q79" s="34">
        <f t="shared" si="29"/>
        <v>26.283490366495137</v>
      </c>
      <c r="R79" s="34">
        <f>Q79*D$7</f>
        <v>26.283490366495137</v>
      </c>
      <c r="S79" s="34">
        <f t="shared" si="36"/>
        <v>105.1339614659808</v>
      </c>
      <c r="T79" s="34">
        <f>S79*G$7</f>
        <v>10.513396146598081</v>
      </c>
      <c r="U79" s="41">
        <f t="shared" si="37"/>
        <v>0.19999999999999898</v>
      </c>
      <c r="V79" s="60"/>
      <c r="W79" s="130">
        <f t="shared" si="30"/>
        <v>3.9425235549742936</v>
      </c>
      <c r="X79" s="43">
        <f t="shared" si="31"/>
        <v>0.25000000000000189</v>
      </c>
      <c r="Y79" s="66"/>
      <c r="Z79" s="61"/>
      <c r="AA79" s="44">
        <f>B79/B78-1</f>
        <v>0.10000000000000009</v>
      </c>
      <c r="AB79" s="44">
        <f>F79/F78-1</f>
        <v>5.0000000000000044E-2</v>
      </c>
      <c r="AC79" s="44">
        <f>D79/D78-1</f>
        <v>0.10000000000000009</v>
      </c>
      <c r="AD79" s="44">
        <f t="shared" si="22"/>
        <v>5.0000000000000266E-2</v>
      </c>
      <c r="AE79" s="44">
        <f t="shared" si="22"/>
        <v>5.0000000000000044E-2</v>
      </c>
      <c r="AF79" s="44">
        <f t="shared" si="38"/>
        <v>0</v>
      </c>
      <c r="AG79" s="44">
        <f t="shared" si="39"/>
        <v>5.0000000000000266E-2</v>
      </c>
      <c r="AH79" s="4">
        <f>G79/G78-1</f>
        <v>-4.5454545454545303E-2</v>
      </c>
      <c r="AI79" s="84">
        <f t="shared" si="40"/>
        <v>5.0000000000000044E-2</v>
      </c>
      <c r="AJ79" s="132">
        <f t="shared" si="21"/>
        <v>4.9999999999999822E-2</v>
      </c>
    </row>
    <row r="80" spans="1:36" s="14" customFormat="1" x14ac:dyDescent="0.3">
      <c r="A80" s="19">
        <f t="shared" si="23"/>
        <v>69</v>
      </c>
      <c r="B80" s="34">
        <f t="shared" si="32"/>
        <v>1305.366870742881</v>
      </c>
      <c r="C80" s="131">
        <f t="shared" si="33"/>
        <v>55.195329769639791</v>
      </c>
      <c r="D80" s="34">
        <f t="shared" si="34"/>
        <v>2735.0543958422199</v>
      </c>
      <c r="E80" s="52"/>
      <c r="F80" s="34">
        <f t="shared" si="35"/>
        <v>55.195329769639791</v>
      </c>
      <c r="G80" s="37">
        <f t="shared" si="24"/>
        <v>4.0361412813980493E-2</v>
      </c>
      <c r="H80" s="53"/>
      <c r="I80" s="36">
        <f>B80/D80</f>
        <v>0.47727272727272846</v>
      </c>
      <c r="J80" s="34">
        <f>C80/D80</f>
        <v>2.0180706406990198E-2</v>
      </c>
      <c r="K80" s="34">
        <f t="shared" si="25"/>
        <v>0.52500000000000135</v>
      </c>
      <c r="L80" s="34">
        <f t="shared" si="26"/>
        <v>0.50000000000000122</v>
      </c>
      <c r="M80" s="37">
        <f>P80/F80</f>
        <v>1.0000000000000051</v>
      </c>
      <c r="N80" s="52"/>
      <c r="O80" s="37">
        <f t="shared" si="27"/>
        <v>0.66666666666666785</v>
      </c>
      <c r="P80" s="34">
        <f t="shared" si="28"/>
        <v>55.195329769640068</v>
      </c>
      <c r="Q80" s="34">
        <f t="shared" si="29"/>
        <v>27.597664884819896</v>
      </c>
      <c r="R80" s="34">
        <f>Q80*D$7</f>
        <v>27.597664884819896</v>
      </c>
      <c r="S80" s="34">
        <f t="shared" si="36"/>
        <v>110.39065953927985</v>
      </c>
      <c r="T80" s="34">
        <f>S80*G$7</f>
        <v>11.039065953927986</v>
      </c>
      <c r="U80" s="41">
        <f t="shared" si="37"/>
        <v>0.19999999999999901</v>
      </c>
      <c r="V80" s="60"/>
      <c r="W80" s="130">
        <f t="shared" si="30"/>
        <v>4.1396497327229973</v>
      </c>
      <c r="X80" s="43">
        <f t="shared" si="31"/>
        <v>0.25000000000000117</v>
      </c>
      <c r="Y80" s="66"/>
      <c r="Z80" s="61"/>
      <c r="AA80" s="44">
        <f>B80/B79-1</f>
        <v>0.10000000000000009</v>
      </c>
      <c r="AB80" s="44">
        <f>F80/F79-1</f>
        <v>5.0000000000000044E-2</v>
      </c>
      <c r="AC80" s="44">
        <f>D80/D79-1</f>
        <v>9.9999999999999867E-2</v>
      </c>
      <c r="AD80" s="44">
        <f t="shared" si="22"/>
        <v>5.0000000000000266E-2</v>
      </c>
      <c r="AE80" s="44">
        <f t="shared" si="22"/>
        <v>5.0000000000000044E-2</v>
      </c>
      <c r="AF80" s="44">
        <f t="shared" si="38"/>
        <v>0</v>
      </c>
      <c r="AG80" s="44">
        <f t="shared" si="39"/>
        <v>5.0000000000000044E-2</v>
      </c>
      <c r="AH80" s="4">
        <f>G80/G79-1</f>
        <v>-4.5454545454545414E-2</v>
      </c>
      <c r="AI80" s="84">
        <f t="shared" si="40"/>
        <v>5.0000000000000044E-2</v>
      </c>
      <c r="AJ80" s="132">
        <f t="shared" si="21"/>
        <v>5.0000000000000266E-2</v>
      </c>
    </row>
    <row r="81" spans="1:36" s="14" customFormat="1" x14ac:dyDescent="0.3">
      <c r="A81" s="19">
        <f t="shared" si="23"/>
        <v>70</v>
      </c>
      <c r="B81" s="34">
        <f t="shared" si="32"/>
        <v>1435.9035578171693</v>
      </c>
      <c r="C81" s="131">
        <f t="shared" si="33"/>
        <v>57.955096258121785</v>
      </c>
      <c r="D81" s="34">
        <f t="shared" si="34"/>
        <v>3008.5598354264421</v>
      </c>
      <c r="E81" s="52"/>
      <c r="F81" s="34">
        <f t="shared" si="35"/>
        <v>57.955096258121785</v>
      </c>
      <c r="G81" s="37">
        <f t="shared" si="24"/>
        <v>3.8526803140617745E-2</v>
      </c>
      <c r="H81" s="53"/>
      <c r="I81" s="36">
        <f>B81/D81</f>
        <v>0.47727272727272851</v>
      </c>
      <c r="J81" s="34">
        <f>C81/D81</f>
        <v>1.9263401570308824E-2</v>
      </c>
      <c r="K81" s="34">
        <f t="shared" si="25"/>
        <v>0.52500000000000147</v>
      </c>
      <c r="L81" s="34">
        <f t="shared" si="26"/>
        <v>0.50000000000000122</v>
      </c>
      <c r="M81" s="37">
        <f>P81/F81</f>
        <v>1.0000000000000051</v>
      </c>
      <c r="N81" s="52"/>
      <c r="O81" s="37">
        <f t="shared" si="27"/>
        <v>0.66666666666666785</v>
      </c>
      <c r="P81" s="34">
        <f t="shared" si="28"/>
        <v>57.955096258122076</v>
      </c>
      <c r="Q81" s="34">
        <f t="shared" si="29"/>
        <v>28.977548129060892</v>
      </c>
      <c r="R81" s="34">
        <f>Q81*D$7</f>
        <v>28.977548129060892</v>
      </c>
      <c r="S81" s="34">
        <f t="shared" si="36"/>
        <v>115.91019251624385</v>
      </c>
      <c r="T81" s="34">
        <f>S81*G$7</f>
        <v>11.591019251624386</v>
      </c>
      <c r="U81" s="41">
        <f t="shared" si="37"/>
        <v>0.19999999999999898</v>
      </c>
      <c r="V81" s="60"/>
      <c r="W81" s="130">
        <f t="shared" si="30"/>
        <v>4.346632219359158</v>
      </c>
      <c r="X81" s="43">
        <f t="shared" si="31"/>
        <v>0.25000000000000183</v>
      </c>
      <c r="Y81" s="66"/>
      <c r="Z81" s="61"/>
      <c r="AA81" s="44">
        <f>B81/B80-1</f>
        <v>0.10000000000000009</v>
      </c>
      <c r="AB81" s="44">
        <f>F81/F80-1</f>
        <v>5.0000000000000044E-2</v>
      </c>
      <c r="AC81" s="44">
        <f>D81/D80-1</f>
        <v>0.10000000000000009</v>
      </c>
      <c r="AD81" s="44">
        <f t="shared" si="22"/>
        <v>5.0000000000000044E-2</v>
      </c>
      <c r="AE81" s="44">
        <f t="shared" si="22"/>
        <v>5.0000000000000044E-2</v>
      </c>
      <c r="AF81" s="44">
        <f t="shared" si="38"/>
        <v>0</v>
      </c>
      <c r="AG81" s="44">
        <f t="shared" si="39"/>
        <v>5.0000000000000044E-2</v>
      </c>
      <c r="AH81" s="4">
        <f>G81/G80-1</f>
        <v>-4.5454545454545414E-2</v>
      </c>
      <c r="AI81" s="84">
        <f t="shared" si="40"/>
        <v>5.0000000000000044E-2</v>
      </c>
      <c r="AJ81" s="132">
        <f t="shared" si="21"/>
        <v>4.9999999999999822E-2</v>
      </c>
    </row>
    <row r="82" spans="1:36" s="14" customFormat="1" x14ac:dyDescent="0.3">
      <c r="A82" s="19">
        <f t="shared" si="23"/>
        <v>71</v>
      </c>
      <c r="B82" s="34">
        <f t="shared" si="32"/>
        <v>1579.4939135988864</v>
      </c>
      <c r="C82" s="131">
        <f t="shared" si="33"/>
        <v>60.852851071027878</v>
      </c>
      <c r="D82" s="34">
        <f t="shared" si="34"/>
        <v>3309.4158189690861</v>
      </c>
      <c r="E82" s="52"/>
      <c r="F82" s="34">
        <f t="shared" si="35"/>
        <v>60.852851071027878</v>
      </c>
      <c r="G82" s="37">
        <f t="shared" si="24"/>
        <v>3.6775584816044218E-2</v>
      </c>
      <c r="H82" s="53"/>
      <c r="I82" s="36">
        <f>B82/D82</f>
        <v>0.47727272727272857</v>
      </c>
      <c r="J82" s="34">
        <f>C82/D82</f>
        <v>1.8387792408022064E-2</v>
      </c>
      <c r="K82" s="34">
        <f t="shared" si="25"/>
        <v>0.52500000000000147</v>
      </c>
      <c r="L82" s="34">
        <f t="shared" si="26"/>
        <v>0.50000000000000133</v>
      </c>
      <c r="M82" s="37">
        <f>P82/F82</f>
        <v>1.0000000000000051</v>
      </c>
      <c r="N82" s="52"/>
      <c r="O82" s="37">
        <f t="shared" si="27"/>
        <v>0.66666666666666785</v>
      </c>
      <c r="P82" s="34">
        <f t="shared" si="28"/>
        <v>60.852851071028191</v>
      </c>
      <c r="Q82" s="34">
        <f t="shared" si="29"/>
        <v>30.426425535513939</v>
      </c>
      <c r="R82" s="34">
        <f>Q82*D$7</f>
        <v>30.426425535513939</v>
      </c>
      <c r="S82" s="34">
        <f t="shared" si="36"/>
        <v>121.70570214205607</v>
      </c>
      <c r="T82" s="34">
        <f>S82*G$7</f>
        <v>12.170570214205608</v>
      </c>
      <c r="U82" s="41">
        <f t="shared" si="37"/>
        <v>0.19999999999999898</v>
      </c>
      <c r="V82" s="60"/>
      <c r="W82" s="130">
        <f t="shared" si="30"/>
        <v>4.5639638303271219</v>
      </c>
      <c r="X82" s="43">
        <f t="shared" si="31"/>
        <v>0.25000000000000216</v>
      </c>
      <c r="Y82" s="66"/>
      <c r="Z82" s="61"/>
      <c r="AA82" s="44">
        <f>B82/B81-1</f>
        <v>0.10000000000000009</v>
      </c>
      <c r="AB82" s="44">
        <f>F82/F81-1</f>
        <v>5.0000000000000044E-2</v>
      </c>
      <c r="AC82" s="44">
        <f>D82/D81-1</f>
        <v>9.9999999999999867E-2</v>
      </c>
      <c r="AD82" s="44">
        <f t="shared" si="22"/>
        <v>5.0000000000000266E-2</v>
      </c>
      <c r="AE82" s="44">
        <f t="shared" si="22"/>
        <v>5.0000000000000044E-2</v>
      </c>
      <c r="AF82" s="44">
        <f t="shared" si="38"/>
        <v>0</v>
      </c>
      <c r="AG82" s="44">
        <f t="shared" si="39"/>
        <v>5.0000000000000266E-2</v>
      </c>
      <c r="AH82" s="4">
        <f>G82/G81-1</f>
        <v>-4.5454545454545303E-2</v>
      </c>
      <c r="AI82" s="84">
        <f t="shared" si="40"/>
        <v>5.0000000000000044E-2</v>
      </c>
      <c r="AJ82" s="132">
        <f t="shared" si="21"/>
        <v>5.0000000000000044E-2</v>
      </c>
    </row>
    <row r="83" spans="1:36" s="14" customFormat="1" x14ac:dyDescent="0.3">
      <c r="A83" s="19">
        <f t="shared" si="23"/>
        <v>72</v>
      </c>
      <c r="B83" s="34">
        <f t="shared" si="32"/>
        <v>1737.4433049587751</v>
      </c>
      <c r="C83" s="131">
        <f t="shared" si="33"/>
        <v>63.895493624579274</v>
      </c>
      <c r="D83" s="34">
        <f t="shared" si="34"/>
        <v>3640.3574008659957</v>
      </c>
      <c r="E83" s="52"/>
      <c r="F83" s="34">
        <f t="shared" si="35"/>
        <v>63.895493624579274</v>
      </c>
      <c r="G83" s="37">
        <f t="shared" si="24"/>
        <v>3.5103967324405842E-2</v>
      </c>
      <c r="H83" s="53"/>
      <c r="I83" s="36">
        <f>B83/D83</f>
        <v>0.47727272727272851</v>
      </c>
      <c r="J83" s="34">
        <f>C83/D83</f>
        <v>1.7551983662202873E-2</v>
      </c>
      <c r="K83" s="34">
        <f t="shared" si="25"/>
        <v>0.52500000000000135</v>
      </c>
      <c r="L83" s="34">
        <f t="shared" si="26"/>
        <v>0.50000000000000133</v>
      </c>
      <c r="M83" s="37">
        <f>P83/F83</f>
        <v>1.0000000000000053</v>
      </c>
      <c r="N83" s="52"/>
      <c r="O83" s="37">
        <f t="shared" si="27"/>
        <v>0.66666666666666785</v>
      </c>
      <c r="P83" s="34">
        <f t="shared" si="28"/>
        <v>63.895493624579615</v>
      </c>
      <c r="Q83" s="34">
        <f t="shared" si="29"/>
        <v>31.947746812289637</v>
      </c>
      <c r="R83" s="34">
        <f>Q83*D$7</f>
        <v>31.947746812289637</v>
      </c>
      <c r="S83" s="34">
        <f t="shared" si="36"/>
        <v>127.79098724915889</v>
      </c>
      <c r="T83" s="34">
        <f>S83*G$7</f>
        <v>12.77909872491589</v>
      </c>
      <c r="U83" s="41">
        <f t="shared" si="37"/>
        <v>0.19999999999999893</v>
      </c>
      <c r="V83" s="60"/>
      <c r="W83" s="130">
        <f t="shared" si="30"/>
        <v>4.7921620218434668</v>
      </c>
      <c r="X83" s="43">
        <f t="shared" si="31"/>
        <v>0.25000000000000155</v>
      </c>
      <c r="Y83" s="66"/>
      <c r="Z83" s="61"/>
      <c r="AA83" s="44">
        <f>B83/B82-1</f>
        <v>0.10000000000000009</v>
      </c>
      <c r="AB83" s="44">
        <f>F83/F82-1</f>
        <v>5.0000000000000044E-2</v>
      </c>
      <c r="AC83" s="44">
        <f>D83/D82-1</f>
        <v>0.10000000000000031</v>
      </c>
      <c r="AD83" s="44">
        <f t="shared" si="22"/>
        <v>5.0000000000000266E-2</v>
      </c>
      <c r="AE83" s="44">
        <f t="shared" si="22"/>
        <v>5.0000000000000044E-2</v>
      </c>
      <c r="AF83" s="44">
        <f t="shared" si="38"/>
        <v>0</v>
      </c>
      <c r="AG83" s="44">
        <f t="shared" si="39"/>
        <v>5.0000000000000044E-2</v>
      </c>
      <c r="AH83" s="4">
        <f>G83/G82-1</f>
        <v>-4.5454545454545525E-2</v>
      </c>
      <c r="AI83" s="84">
        <f t="shared" si="40"/>
        <v>5.0000000000000044E-2</v>
      </c>
      <c r="AJ83" s="132">
        <f t="shared" si="21"/>
        <v>4.9999999999999822E-2</v>
      </c>
    </row>
    <row r="84" spans="1:36" s="14" customFormat="1" x14ac:dyDescent="0.3">
      <c r="A84" s="19">
        <f t="shared" si="23"/>
        <v>73</v>
      </c>
      <c r="B84" s="34">
        <f t="shared" si="32"/>
        <v>1911.1876354546528</v>
      </c>
      <c r="C84" s="131">
        <f t="shared" si="33"/>
        <v>67.090268305808237</v>
      </c>
      <c r="D84" s="34">
        <f t="shared" si="34"/>
        <v>4004.3931409525953</v>
      </c>
      <c r="E84" s="52"/>
      <c r="F84" s="34">
        <f t="shared" si="35"/>
        <v>67.090268305808237</v>
      </c>
      <c r="G84" s="37">
        <f t="shared" si="24"/>
        <v>3.3508332446023761E-2</v>
      </c>
      <c r="H84" s="53"/>
      <c r="I84" s="36">
        <f>B84/D84</f>
        <v>0.47727272727272851</v>
      </c>
      <c r="J84" s="34">
        <f>C84/D84</f>
        <v>1.6754166223011832E-2</v>
      </c>
      <c r="K84" s="34">
        <f t="shared" si="25"/>
        <v>0.52500000000000147</v>
      </c>
      <c r="L84" s="34">
        <f t="shared" si="26"/>
        <v>0.50000000000000144</v>
      </c>
      <c r="M84" s="37">
        <f>P84/F84</f>
        <v>1.0000000000000053</v>
      </c>
      <c r="N84" s="52"/>
      <c r="O84" s="37">
        <f t="shared" si="27"/>
        <v>0.66666666666666785</v>
      </c>
      <c r="P84" s="34">
        <f t="shared" si="28"/>
        <v>67.090268305808593</v>
      </c>
      <c r="Q84" s="34">
        <f t="shared" si="29"/>
        <v>33.545134152904119</v>
      </c>
      <c r="R84" s="34">
        <f>Q84*D$7</f>
        <v>33.545134152904119</v>
      </c>
      <c r="S84" s="34">
        <f t="shared" si="36"/>
        <v>134.18053661161684</v>
      </c>
      <c r="T84" s="34">
        <f>S84*G$7</f>
        <v>13.418053661161686</v>
      </c>
      <c r="U84" s="41">
        <f t="shared" si="37"/>
        <v>0.1999999999999989</v>
      </c>
      <c r="V84" s="60"/>
      <c r="W84" s="130">
        <f t="shared" si="30"/>
        <v>5.0317701229356473</v>
      </c>
      <c r="X84" s="43">
        <f t="shared" si="31"/>
        <v>0.25000000000000194</v>
      </c>
      <c r="Y84" s="66"/>
      <c r="Z84" s="61"/>
      <c r="AA84" s="44">
        <f>B84/B83-1</f>
        <v>0.10000000000000009</v>
      </c>
      <c r="AB84" s="44">
        <f>F84/F83-1</f>
        <v>5.0000000000000044E-2</v>
      </c>
      <c r="AC84" s="44">
        <f>D84/D83-1</f>
        <v>0.10000000000000009</v>
      </c>
      <c r="AD84" s="44">
        <f t="shared" si="22"/>
        <v>5.0000000000000044E-2</v>
      </c>
      <c r="AE84" s="44">
        <f t="shared" si="22"/>
        <v>5.0000000000000044E-2</v>
      </c>
      <c r="AF84" s="44">
        <f t="shared" si="38"/>
        <v>0</v>
      </c>
      <c r="AG84" s="44">
        <f t="shared" si="39"/>
        <v>5.0000000000000044E-2</v>
      </c>
      <c r="AH84" s="4">
        <f>G84/G83-1</f>
        <v>-4.5454545454545414E-2</v>
      </c>
      <c r="AI84" s="84">
        <f t="shared" si="40"/>
        <v>5.0000000000000044E-2</v>
      </c>
      <c r="AJ84" s="132">
        <f t="shared" si="21"/>
        <v>5.0000000000000044E-2</v>
      </c>
    </row>
    <row r="85" spans="1:36" s="14" customFormat="1" x14ac:dyDescent="0.3">
      <c r="A85" s="19">
        <f t="shared" si="23"/>
        <v>74</v>
      </c>
      <c r="B85" s="34">
        <f t="shared" si="32"/>
        <v>2102.3063990001183</v>
      </c>
      <c r="C85" s="131">
        <f t="shared" si="33"/>
        <v>70.44478172109865</v>
      </c>
      <c r="D85" s="34">
        <f t="shared" si="34"/>
        <v>4404.8324550478546</v>
      </c>
      <c r="E85" s="52"/>
      <c r="F85" s="34">
        <f t="shared" si="35"/>
        <v>70.44478172109865</v>
      </c>
      <c r="G85" s="37">
        <f t="shared" si="24"/>
        <v>3.1985226425749955E-2</v>
      </c>
      <c r="H85" s="53"/>
      <c r="I85" s="36">
        <f>B85/D85</f>
        <v>0.47727272727272863</v>
      </c>
      <c r="J85" s="34">
        <f>C85/D85</f>
        <v>1.5992613212874932E-2</v>
      </c>
      <c r="K85" s="34">
        <f t="shared" si="25"/>
        <v>0.52500000000000158</v>
      </c>
      <c r="L85" s="34">
        <f t="shared" si="26"/>
        <v>0.50000000000000144</v>
      </c>
      <c r="M85" s="37">
        <f>P85/F85</f>
        <v>1.0000000000000056</v>
      </c>
      <c r="N85" s="52"/>
      <c r="O85" s="37">
        <f t="shared" si="27"/>
        <v>0.66666666666666785</v>
      </c>
      <c r="P85" s="34">
        <f t="shared" si="28"/>
        <v>70.444781721099034</v>
      </c>
      <c r="Q85" s="34">
        <f t="shared" si="29"/>
        <v>35.222390860549325</v>
      </c>
      <c r="R85" s="34">
        <f>Q85*D$7</f>
        <v>35.222390860549325</v>
      </c>
      <c r="S85" s="34">
        <f t="shared" si="36"/>
        <v>140.8895634421977</v>
      </c>
      <c r="T85" s="34">
        <f>S85*G$7</f>
        <v>14.088956344219771</v>
      </c>
      <c r="U85" s="41">
        <f t="shared" si="37"/>
        <v>0.1999999999999989</v>
      </c>
      <c r="V85" s="60"/>
      <c r="W85" s="130">
        <f t="shared" si="30"/>
        <v>5.2833586290824286</v>
      </c>
      <c r="X85" s="43">
        <f t="shared" si="31"/>
        <v>0.25000000000000189</v>
      </c>
      <c r="Y85" s="66"/>
      <c r="Z85" s="61"/>
      <c r="AA85" s="44">
        <f>B85/B84-1</f>
        <v>0.10000000000000009</v>
      </c>
      <c r="AB85" s="44">
        <f>F85/F84-1</f>
        <v>5.0000000000000044E-2</v>
      </c>
      <c r="AC85" s="44">
        <f>D85/D84-1</f>
        <v>9.9999999999999867E-2</v>
      </c>
      <c r="AD85" s="44">
        <f t="shared" si="22"/>
        <v>5.0000000000000266E-2</v>
      </c>
      <c r="AE85" s="44">
        <f t="shared" si="22"/>
        <v>5.0000000000000044E-2</v>
      </c>
      <c r="AF85" s="44">
        <f t="shared" si="38"/>
        <v>0</v>
      </c>
      <c r="AG85" s="44">
        <f t="shared" si="39"/>
        <v>5.0000000000000044E-2</v>
      </c>
      <c r="AH85" s="4">
        <f>G85/G84-1</f>
        <v>-4.5454545454545414E-2</v>
      </c>
      <c r="AI85" s="84">
        <f t="shared" si="40"/>
        <v>5.0000000000000044E-2</v>
      </c>
      <c r="AJ85" s="132">
        <f t="shared" ref="AJ85:AJ93" si="41">(R85-T85)/(R84-T84)-1</f>
        <v>5.0000000000000044E-2</v>
      </c>
    </row>
    <row r="86" spans="1:36" s="14" customFormat="1" x14ac:dyDescent="0.3">
      <c r="A86" s="19">
        <f t="shared" si="23"/>
        <v>75</v>
      </c>
      <c r="B86" s="34">
        <f t="shared" si="32"/>
        <v>2312.5370389001305</v>
      </c>
      <c r="C86" s="131">
        <f t="shared" si="33"/>
        <v>73.967020807153588</v>
      </c>
      <c r="D86" s="34">
        <f t="shared" si="34"/>
        <v>4845.31570055264</v>
      </c>
      <c r="E86" s="52"/>
      <c r="F86" s="34">
        <f t="shared" si="35"/>
        <v>73.967020807153588</v>
      </c>
      <c r="G86" s="37">
        <f t="shared" si="24"/>
        <v>3.053135249730678E-2</v>
      </c>
      <c r="H86" s="53"/>
      <c r="I86" s="36">
        <f>B86/D86</f>
        <v>0.47727272727272868</v>
      </c>
      <c r="J86" s="34">
        <f>C86/D86</f>
        <v>1.5265676248653347E-2</v>
      </c>
      <c r="K86" s="34">
        <f t="shared" si="25"/>
        <v>0.52500000000000158</v>
      </c>
      <c r="L86" s="34">
        <f t="shared" si="26"/>
        <v>0.50000000000000155</v>
      </c>
      <c r="M86" s="37">
        <f>P86/F86</f>
        <v>1.0000000000000056</v>
      </c>
      <c r="N86" s="52"/>
      <c r="O86" s="37">
        <f t="shared" si="27"/>
        <v>0.66666666666666796</v>
      </c>
      <c r="P86" s="34">
        <f t="shared" si="28"/>
        <v>73.967020807154</v>
      </c>
      <c r="Q86" s="34">
        <f t="shared" si="29"/>
        <v>36.983510403576794</v>
      </c>
      <c r="R86" s="34">
        <f>Q86*D$7</f>
        <v>36.983510403576794</v>
      </c>
      <c r="S86" s="34">
        <f t="shared" si="36"/>
        <v>147.93404161430757</v>
      </c>
      <c r="T86" s="34">
        <f>S86*G$7</f>
        <v>14.793404161430757</v>
      </c>
      <c r="U86" s="41">
        <f t="shared" si="37"/>
        <v>0.1999999999999989</v>
      </c>
      <c r="V86" s="60"/>
      <c r="W86" s="130">
        <f t="shared" si="30"/>
        <v>5.5475265605365607</v>
      </c>
      <c r="X86" s="43">
        <f t="shared" si="31"/>
        <v>0.25000000000000233</v>
      </c>
      <c r="Y86" s="66"/>
      <c r="Z86" s="61"/>
      <c r="AA86" s="44">
        <f>B86/B85-1</f>
        <v>0.10000000000000009</v>
      </c>
      <c r="AB86" s="44">
        <f>F86/F85-1</f>
        <v>5.0000000000000044E-2</v>
      </c>
      <c r="AC86" s="44">
        <f>D86/D85-1</f>
        <v>0.10000000000000009</v>
      </c>
      <c r="AD86" s="44">
        <f t="shared" si="22"/>
        <v>5.0000000000000266E-2</v>
      </c>
      <c r="AE86" s="44">
        <f t="shared" si="22"/>
        <v>5.0000000000000044E-2</v>
      </c>
      <c r="AF86" s="44">
        <f t="shared" si="38"/>
        <v>0</v>
      </c>
      <c r="AG86" s="44">
        <f t="shared" si="39"/>
        <v>5.0000000000000044E-2</v>
      </c>
      <c r="AH86" s="4">
        <f>G86/G85-1</f>
        <v>-4.5454545454545303E-2</v>
      </c>
      <c r="AI86" s="84">
        <f t="shared" si="40"/>
        <v>5.0000000000000044E-2</v>
      </c>
      <c r="AJ86" s="132">
        <f t="shared" si="41"/>
        <v>5.0000000000000266E-2</v>
      </c>
    </row>
    <row r="87" spans="1:36" s="14" customFormat="1" x14ac:dyDescent="0.3">
      <c r="A87" s="19">
        <f t="shared" si="23"/>
        <v>76</v>
      </c>
      <c r="B87" s="34">
        <f t="shared" si="32"/>
        <v>2543.7907427901437</v>
      </c>
      <c r="C87" s="131">
        <f t="shared" si="33"/>
        <v>77.665371847511267</v>
      </c>
      <c r="D87" s="34">
        <f t="shared" si="34"/>
        <v>5329.8472706079037</v>
      </c>
      <c r="E87" s="52"/>
      <c r="F87" s="34">
        <f t="shared" si="35"/>
        <v>77.665371847511267</v>
      </c>
      <c r="G87" s="37">
        <f t="shared" si="24"/>
        <v>2.9143563747429203E-2</v>
      </c>
      <c r="H87" s="53"/>
      <c r="I87" s="36">
        <f>B87/D87</f>
        <v>0.47727272727272874</v>
      </c>
      <c r="J87" s="34">
        <f>C87/D87</f>
        <v>1.457178187371456E-2</v>
      </c>
      <c r="K87" s="34">
        <f t="shared" si="25"/>
        <v>0.52500000000000169</v>
      </c>
      <c r="L87" s="34">
        <f t="shared" si="26"/>
        <v>0.50000000000000155</v>
      </c>
      <c r="M87" s="37">
        <f>P87/F87</f>
        <v>1.0000000000000058</v>
      </c>
      <c r="N87" s="52"/>
      <c r="O87" s="37">
        <f t="shared" si="27"/>
        <v>0.66666666666666796</v>
      </c>
      <c r="P87" s="34">
        <f t="shared" si="28"/>
        <v>77.665371847511722</v>
      </c>
      <c r="Q87" s="34">
        <f t="shared" si="29"/>
        <v>38.832685923755633</v>
      </c>
      <c r="R87" s="34">
        <f>Q87*D$7</f>
        <v>38.832685923755633</v>
      </c>
      <c r="S87" s="34">
        <f t="shared" si="36"/>
        <v>155.33074369502299</v>
      </c>
      <c r="T87" s="34">
        <f>S87*G$7</f>
        <v>15.5330743695023</v>
      </c>
      <c r="U87" s="41">
        <f t="shared" si="37"/>
        <v>0.19999999999999882</v>
      </c>
      <c r="V87" s="60"/>
      <c r="W87" s="130">
        <f t="shared" si="30"/>
        <v>5.8249028885633862</v>
      </c>
      <c r="X87" s="43">
        <f t="shared" si="31"/>
        <v>0.25000000000000228</v>
      </c>
      <c r="Y87" s="66"/>
      <c r="Z87" s="61"/>
      <c r="AA87" s="44">
        <f>B87/B86-1</f>
        <v>0.10000000000000009</v>
      </c>
      <c r="AB87" s="44">
        <f>F87/F86-1</f>
        <v>5.0000000000000044E-2</v>
      </c>
      <c r="AC87" s="44">
        <f>D87/D86-1</f>
        <v>9.9999999999999867E-2</v>
      </c>
      <c r="AD87" s="44">
        <f t="shared" si="22"/>
        <v>5.0000000000000266E-2</v>
      </c>
      <c r="AE87" s="44">
        <f t="shared" si="22"/>
        <v>5.0000000000000044E-2</v>
      </c>
      <c r="AF87" s="44">
        <f t="shared" si="38"/>
        <v>0</v>
      </c>
      <c r="AG87" s="44">
        <f t="shared" si="39"/>
        <v>5.0000000000000266E-2</v>
      </c>
      <c r="AH87" s="4">
        <f>G87/G86-1</f>
        <v>-4.5454545454545303E-2</v>
      </c>
      <c r="AI87" s="84">
        <f t="shared" si="40"/>
        <v>5.0000000000000044E-2</v>
      </c>
      <c r="AJ87" s="132">
        <f t="shared" si="41"/>
        <v>4.99999999999996E-2</v>
      </c>
    </row>
    <row r="88" spans="1:36" s="14" customFormat="1" x14ac:dyDescent="0.3">
      <c r="A88" s="19">
        <f t="shared" si="23"/>
        <v>77</v>
      </c>
      <c r="B88" s="34">
        <f t="shared" si="32"/>
        <v>2798.1698170691584</v>
      </c>
      <c r="C88" s="131">
        <f t="shared" si="33"/>
        <v>81.548640439886839</v>
      </c>
      <c r="D88" s="34">
        <f t="shared" si="34"/>
        <v>5862.8319976686944</v>
      </c>
      <c r="E88" s="52"/>
      <c r="F88" s="34">
        <f t="shared" si="35"/>
        <v>81.548640439886839</v>
      </c>
      <c r="G88" s="37">
        <f t="shared" si="24"/>
        <v>2.7818856304364242E-2</v>
      </c>
      <c r="H88" s="53"/>
      <c r="I88" s="36">
        <f>B88/D88</f>
        <v>0.47727272727272879</v>
      </c>
      <c r="J88" s="34">
        <f>C88/D88</f>
        <v>1.3909428152182079E-2</v>
      </c>
      <c r="K88" s="34">
        <f t="shared" si="25"/>
        <v>0.52500000000000169</v>
      </c>
      <c r="L88" s="34">
        <f t="shared" si="26"/>
        <v>0.50000000000000155</v>
      </c>
      <c r="M88" s="37">
        <f>P88/F88</f>
        <v>1.000000000000006</v>
      </c>
      <c r="N88" s="52"/>
      <c r="O88" s="37">
        <f t="shared" si="27"/>
        <v>0.66666666666666796</v>
      </c>
      <c r="P88" s="34">
        <f t="shared" si="28"/>
        <v>81.548640439887322</v>
      </c>
      <c r="Q88" s="34">
        <f t="shared" si="29"/>
        <v>40.774320219943419</v>
      </c>
      <c r="R88" s="34">
        <f>Q88*D$7</f>
        <v>40.774320219943419</v>
      </c>
      <c r="S88" s="34">
        <f t="shared" si="36"/>
        <v>163.09728087977416</v>
      </c>
      <c r="T88" s="34">
        <f>S88*G$7</f>
        <v>16.309728087977415</v>
      </c>
      <c r="U88" s="41">
        <f t="shared" si="37"/>
        <v>0.19999999999999882</v>
      </c>
      <c r="V88" s="60"/>
      <c r="W88" s="130">
        <f t="shared" si="30"/>
        <v>6.1161480329915463</v>
      </c>
      <c r="X88" s="43">
        <f t="shared" si="31"/>
        <v>0.25000000000000183</v>
      </c>
      <c r="Y88" s="66"/>
      <c r="Z88" s="61"/>
      <c r="AA88" s="44">
        <f>B88/B87-1</f>
        <v>0.10000000000000009</v>
      </c>
      <c r="AB88" s="44">
        <f>F88/F87-1</f>
        <v>5.0000000000000044E-2</v>
      </c>
      <c r="AC88" s="44">
        <f>D88/D87-1</f>
        <v>0.10000000000000009</v>
      </c>
      <c r="AD88" s="44">
        <f t="shared" si="22"/>
        <v>5.0000000000000266E-2</v>
      </c>
      <c r="AE88" s="44">
        <f t="shared" si="22"/>
        <v>5.0000000000000044E-2</v>
      </c>
      <c r="AF88" s="44">
        <f t="shared" si="38"/>
        <v>0</v>
      </c>
      <c r="AG88" s="44">
        <f t="shared" si="39"/>
        <v>5.0000000000000044E-2</v>
      </c>
      <c r="AH88" s="4">
        <f>G88/G87-1</f>
        <v>-4.5454545454545414E-2</v>
      </c>
      <c r="AI88" s="84">
        <f t="shared" si="40"/>
        <v>5.0000000000000044E-2</v>
      </c>
      <c r="AJ88" s="132">
        <f t="shared" si="41"/>
        <v>5.0000000000000266E-2</v>
      </c>
    </row>
    <row r="89" spans="1:36" s="14" customFormat="1" x14ac:dyDescent="0.3">
      <c r="A89" s="19">
        <f t="shared" si="23"/>
        <v>78</v>
      </c>
      <c r="B89" s="34">
        <f t="shared" si="32"/>
        <v>3077.9867987760745</v>
      </c>
      <c r="C89" s="131">
        <f t="shared" si="33"/>
        <v>85.626072461881179</v>
      </c>
      <c r="D89" s="34">
        <f t="shared" si="34"/>
        <v>6449.1151974355644</v>
      </c>
      <c r="E89" s="52"/>
      <c r="F89" s="34">
        <f t="shared" si="35"/>
        <v>85.626072461881179</v>
      </c>
      <c r="G89" s="37">
        <f t="shared" si="24"/>
        <v>2.6554362835984051E-2</v>
      </c>
      <c r="H89" s="53"/>
      <c r="I89" s="36">
        <f>B89/D89</f>
        <v>0.47727272727272879</v>
      </c>
      <c r="J89" s="34">
        <f>C89/D89</f>
        <v>1.3277181417991984E-2</v>
      </c>
      <c r="K89" s="34">
        <f t="shared" si="25"/>
        <v>0.52500000000000169</v>
      </c>
      <c r="L89" s="34">
        <f t="shared" si="26"/>
        <v>0.50000000000000155</v>
      </c>
      <c r="M89" s="37">
        <f>P89/F89</f>
        <v>1.0000000000000062</v>
      </c>
      <c r="N89" s="52"/>
      <c r="O89" s="37">
        <f t="shared" si="27"/>
        <v>0.66666666666666807</v>
      </c>
      <c r="P89" s="34">
        <f t="shared" si="28"/>
        <v>85.626072461881705</v>
      </c>
      <c r="Q89" s="34">
        <f t="shared" si="29"/>
        <v>42.81303623094059</v>
      </c>
      <c r="R89" s="34">
        <f>Q89*D$7</f>
        <v>42.81303623094059</v>
      </c>
      <c r="S89" s="34">
        <f t="shared" si="36"/>
        <v>171.25214492376287</v>
      </c>
      <c r="T89" s="34">
        <f>S89*G$7</f>
        <v>17.125214492376287</v>
      </c>
      <c r="U89" s="41">
        <f t="shared" si="37"/>
        <v>0.19999999999999879</v>
      </c>
      <c r="V89" s="60"/>
      <c r="W89" s="130">
        <f t="shared" si="30"/>
        <v>6.4219554346411414</v>
      </c>
      <c r="X89" s="43">
        <f t="shared" si="31"/>
        <v>0.25000000000000255</v>
      </c>
      <c r="Y89" s="66"/>
      <c r="Z89" s="61"/>
      <c r="AA89" s="44">
        <f>B89/B88-1</f>
        <v>0.10000000000000009</v>
      </c>
      <c r="AB89" s="44">
        <f>F89/F88-1</f>
        <v>5.0000000000000044E-2</v>
      </c>
      <c r="AC89" s="44">
        <f>D89/D88-1</f>
        <v>0.10000000000000009</v>
      </c>
      <c r="AD89" s="44">
        <f t="shared" si="22"/>
        <v>5.0000000000000266E-2</v>
      </c>
      <c r="AE89" s="44">
        <f t="shared" si="22"/>
        <v>5.0000000000000044E-2</v>
      </c>
      <c r="AF89" s="44">
        <f t="shared" si="38"/>
        <v>0</v>
      </c>
      <c r="AG89" s="44">
        <f t="shared" si="39"/>
        <v>5.0000000000000044E-2</v>
      </c>
      <c r="AH89" s="4">
        <f>G89/G88-1</f>
        <v>-4.5454545454545414E-2</v>
      </c>
      <c r="AI89" s="84">
        <f t="shared" si="40"/>
        <v>5.0000000000000044E-2</v>
      </c>
      <c r="AJ89" s="132">
        <f t="shared" si="41"/>
        <v>5.0000000000000044E-2</v>
      </c>
    </row>
    <row r="90" spans="1:36" s="14" customFormat="1" x14ac:dyDescent="0.3">
      <c r="A90" s="19">
        <f t="shared" si="23"/>
        <v>79</v>
      </c>
      <c r="B90" s="34">
        <f t="shared" si="32"/>
        <v>3385.7854786536823</v>
      </c>
      <c r="C90" s="131">
        <f t="shared" si="33"/>
        <v>89.90737608497524</v>
      </c>
      <c r="D90" s="34">
        <f t="shared" si="34"/>
        <v>7094.0267171791211</v>
      </c>
      <c r="E90" s="52"/>
      <c r="F90" s="34">
        <f t="shared" si="35"/>
        <v>89.90737608497524</v>
      </c>
      <c r="G90" s="37">
        <f t="shared" si="24"/>
        <v>2.5347346343439322E-2</v>
      </c>
      <c r="H90" s="53"/>
      <c r="I90" s="36">
        <f>B90/D90</f>
        <v>0.47727272727272879</v>
      </c>
      <c r="J90" s="34">
        <f>C90/D90</f>
        <v>1.2673673171719621E-2</v>
      </c>
      <c r="K90" s="34">
        <f t="shared" si="25"/>
        <v>0.52500000000000169</v>
      </c>
      <c r="L90" s="34">
        <f t="shared" si="26"/>
        <v>0.50000000000000155</v>
      </c>
      <c r="M90" s="37">
        <f>P90/F90</f>
        <v>1.0000000000000062</v>
      </c>
      <c r="N90" s="52"/>
      <c r="O90" s="37">
        <f t="shared" si="27"/>
        <v>0.66666666666666807</v>
      </c>
      <c r="P90" s="34">
        <f t="shared" si="28"/>
        <v>89.907376084975809</v>
      </c>
      <c r="Q90" s="34">
        <f t="shared" si="29"/>
        <v>44.95368804248762</v>
      </c>
      <c r="R90" s="34">
        <f>Q90*D$7</f>
        <v>44.95368804248762</v>
      </c>
      <c r="S90" s="34">
        <f t="shared" si="36"/>
        <v>179.81475216995105</v>
      </c>
      <c r="T90" s="34">
        <f>S90*G$7</f>
        <v>17.981475216995104</v>
      </c>
      <c r="U90" s="41">
        <f t="shared" si="37"/>
        <v>0.19999999999999873</v>
      </c>
      <c r="V90" s="60"/>
      <c r="W90" s="130">
        <f t="shared" si="30"/>
        <v>6.743053206373169</v>
      </c>
      <c r="X90" s="43">
        <f t="shared" si="31"/>
        <v>0.2500000000000015</v>
      </c>
      <c r="Y90" s="66"/>
      <c r="Z90" s="61"/>
      <c r="AA90" s="44">
        <f>B90/B89-1</f>
        <v>0.10000000000000009</v>
      </c>
      <c r="AB90" s="44">
        <f>F90/F89-1</f>
        <v>5.0000000000000044E-2</v>
      </c>
      <c r="AC90" s="44">
        <f>D90/D89-1</f>
        <v>0.10000000000000009</v>
      </c>
      <c r="AD90" s="44">
        <f t="shared" si="22"/>
        <v>5.0000000000000266E-2</v>
      </c>
      <c r="AE90" s="44">
        <f t="shared" si="22"/>
        <v>5.0000000000000044E-2</v>
      </c>
      <c r="AF90" s="44">
        <f t="shared" si="38"/>
        <v>0</v>
      </c>
      <c r="AG90" s="44">
        <f t="shared" si="39"/>
        <v>5.0000000000000266E-2</v>
      </c>
      <c r="AH90" s="4">
        <f>G90/G89-1</f>
        <v>-4.5454545454545414E-2</v>
      </c>
      <c r="AI90" s="84">
        <f t="shared" si="40"/>
        <v>5.0000000000000044E-2</v>
      </c>
      <c r="AJ90" s="132">
        <f t="shared" si="41"/>
        <v>4.9999999999999822E-2</v>
      </c>
    </row>
    <row r="91" spans="1:36" s="14" customFormat="1" x14ac:dyDescent="0.3">
      <c r="A91" s="19">
        <f t="shared" si="23"/>
        <v>80</v>
      </c>
      <c r="B91" s="34">
        <f t="shared" si="32"/>
        <v>3724.3640265190506</v>
      </c>
      <c r="C91" s="131">
        <f t="shared" si="33"/>
        <v>94.40274488922401</v>
      </c>
      <c r="D91" s="34">
        <f t="shared" si="34"/>
        <v>7803.4293888970342</v>
      </c>
      <c r="E91" s="52"/>
      <c r="F91" s="34">
        <f t="shared" si="35"/>
        <v>94.40274488922401</v>
      </c>
      <c r="G91" s="37">
        <f t="shared" si="24"/>
        <v>2.4195194236919352E-2</v>
      </c>
      <c r="H91" s="53"/>
      <c r="I91" s="36">
        <f>B91/D91</f>
        <v>0.47727272727272874</v>
      </c>
      <c r="J91" s="34">
        <f>C91/D91</f>
        <v>1.2097597118459638E-2</v>
      </c>
      <c r="K91" s="34">
        <f t="shared" si="25"/>
        <v>0.52500000000000169</v>
      </c>
      <c r="L91" s="34">
        <f t="shared" si="26"/>
        <v>0.50000000000000155</v>
      </c>
      <c r="M91" s="37">
        <f>P91/F91</f>
        <v>1.0000000000000062</v>
      </c>
      <c r="N91" s="52"/>
      <c r="O91" s="37">
        <f t="shared" si="27"/>
        <v>0.66666666666666818</v>
      </c>
      <c r="P91" s="34">
        <f t="shared" si="28"/>
        <v>94.402744889224607</v>
      </c>
      <c r="Q91" s="34">
        <f t="shared" si="29"/>
        <v>47.201372444612005</v>
      </c>
      <c r="R91" s="34">
        <f>Q91*D$7</f>
        <v>47.201372444612005</v>
      </c>
      <c r="S91" s="34">
        <f t="shared" si="36"/>
        <v>188.80548977844859</v>
      </c>
      <c r="T91" s="34">
        <f>S91*G$7</f>
        <v>18.88054897784486</v>
      </c>
      <c r="U91" s="41">
        <f t="shared" si="37"/>
        <v>0.19999999999999876</v>
      </c>
      <c r="V91" s="60"/>
      <c r="W91" s="130">
        <f t="shared" si="30"/>
        <v>7.0802058666918271</v>
      </c>
      <c r="X91" s="43">
        <f t="shared" si="31"/>
        <v>0.25000000000000144</v>
      </c>
      <c r="Y91" s="66"/>
      <c r="Z91" s="61"/>
      <c r="AA91" s="44">
        <f>B91/B90-1</f>
        <v>0.10000000000000009</v>
      </c>
      <c r="AB91" s="44">
        <f>F91/F90-1</f>
        <v>5.0000000000000044E-2</v>
      </c>
      <c r="AC91" s="44">
        <f>D91/D90-1</f>
        <v>0.10000000000000009</v>
      </c>
      <c r="AD91" s="44">
        <f t="shared" si="22"/>
        <v>5.0000000000000044E-2</v>
      </c>
      <c r="AE91" s="44">
        <f t="shared" si="22"/>
        <v>5.0000000000000044E-2</v>
      </c>
      <c r="AF91" s="44">
        <f t="shared" si="38"/>
        <v>0</v>
      </c>
      <c r="AG91" s="44">
        <f t="shared" si="39"/>
        <v>4.9999999999999822E-2</v>
      </c>
      <c r="AH91" s="4">
        <f>G91/G90-1</f>
        <v>-4.5454545454545525E-2</v>
      </c>
      <c r="AI91" s="84">
        <f t="shared" si="40"/>
        <v>5.0000000000000044E-2</v>
      </c>
      <c r="AJ91" s="132">
        <f t="shared" si="41"/>
        <v>5.0000000000000044E-2</v>
      </c>
    </row>
    <row r="92" spans="1:36" s="14" customFormat="1" x14ac:dyDescent="0.3">
      <c r="A92" s="19">
        <f t="shared" si="23"/>
        <v>81</v>
      </c>
      <c r="B92" s="34">
        <f t="shared" si="32"/>
        <v>4096.8004291709558</v>
      </c>
      <c r="C92" s="131">
        <f t="shared" si="33"/>
        <v>99.122882133685209</v>
      </c>
      <c r="D92" s="34">
        <f t="shared" si="34"/>
        <v>8583.7723277867372</v>
      </c>
      <c r="E92" s="52"/>
      <c r="F92" s="34">
        <f t="shared" si="35"/>
        <v>99.122882133685209</v>
      </c>
      <c r="G92" s="37">
        <f t="shared" si="24"/>
        <v>2.3095412680695745E-2</v>
      </c>
      <c r="H92" s="53"/>
      <c r="I92" s="36">
        <f>B92/D92</f>
        <v>0.47727272727272879</v>
      </c>
      <c r="J92" s="34">
        <f>C92/D92</f>
        <v>1.1547706340347836E-2</v>
      </c>
      <c r="K92" s="34">
        <f t="shared" si="25"/>
        <v>0.5250000000000018</v>
      </c>
      <c r="L92" s="34">
        <f t="shared" si="26"/>
        <v>0.50000000000000167</v>
      </c>
      <c r="M92" s="37">
        <f>P92/F92</f>
        <v>1.0000000000000062</v>
      </c>
      <c r="N92" s="52"/>
      <c r="O92" s="37">
        <f t="shared" si="27"/>
        <v>0.66666666666666807</v>
      </c>
      <c r="P92" s="34">
        <f t="shared" si="28"/>
        <v>99.122882133685835</v>
      </c>
      <c r="Q92" s="34">
        <f t="shared" si="29"/>
        <v>49.561441066842605</v>
      </c>
      <c r="R92" s="34">
        <f>Q92*D$7</f>
        <v>49.561441066842605</v>
      </c>
      <c r="S92" s="34">
        <f t="shared" si="36"/>
        <v>198.24576426737104</v>
      </c>
      <c r="T92" s="34">
        <f>S92*G$7</f>
        <v>19.824576426737107</v>
      </c>
      <c r="U92" s="41">
        <f t="shared" si="37"/>
        <v>0.19999999999999873</v>
      </c>
      <c r="V92" s="60"/>
      <c r="W92" s="130">
        <f t="shared" si="30"/>
        <v>7.4342161600264376</v>
      </c>
      <c r="X92" s="43">
        <f t="shared" si="31"/>
        <v>0.25000000000000211</v>
      </c>
      <c r="Y92" s="66"/>
      <c r="Z92" s="61"/>
      <c r="AA92" s="44">
        <f>B92/B91-1</f>
        <v>0.10000000000000009</v>
      </c>
      <c r="AB92" s="44">
        <f>F92/F91-1</f>
        <v>5.0000000000000044E-2</v>
      </c>
      <c r="AC92" s="44">
        <f>D92/D91-1</f>
        <v>9.9999999999999867E-2</v>
      </c>
      <c r="AD92" s="44">
        <f t="shared" si="22"/>
        <v>5.0000000000000044E-2</v>
      </c>
      <c r="AE92" s="44">
        <f t="shared" si="22"/>
        <v>5.0000000000000044E-2</v>
      </c>
      <c r="AF92" s="44">
        <f t="shared" si="38"/>
        <v>0</v>
      </c>
      <c r="AG92" s="44">
        <f t="shared" si="39"/>
        <v>5.0000000000000044E-2</v>
      </c>
      <c r="AH92" s="4">
        <f>G92/G91-1</f>
        <v>-4.5454545454545414E-2</v>
      </c>
      <c r="AI92" s="84">
        <f t="shared" si="40"/>
        <v>5.0000000000000044E-2</v>
      </c>
      <c r="AJ92" s="132">
        <f t="shared" si="41"/>
        <v>4.9999999999999822E-2</v>
      </c>
    </row>
    <row r="93" spans="1:36" s="14" customFormat="1" x14ac:dyDescent="0.3">
      <c r="A93" s="19">
        <f t="shared" si="23"/>
        <v>82</v>
      </c>
      <c r="B93" s="34">
        <f t="shared" si="32"/>
        <v>4506.480472088052</v>
      </c>
      <c r="C93" s="131">
        <f t="shared" si="33"/>
        <v>104.07902624036947</v>
      </c>
      <c r="D93" s="34">
        <f t="shared" si="34"/>
        <v>9442.1495605654127</v>
      </c>
      <c r="E93" s="52"/>
      <c r="F93" s="34">
        <f t="shared" si="35"/>
        <v>104.07902624036947</v>
      </c>
      <c r="G93" s="37">
        <f t="shared" si="24"/>
        <v>2.2045621195209576E-2</v>
      </c>
      <c r="H93" s="53"/>
      <c r="I93" s="36">
        <f>B93/D93</f>
        <v>0.47727272727272879</v>
      </c>
      <c r="J93" s="34">
        <f>C93/D93</f>
        <v>1.1022810597604751E-2</v>
      </c>
      <c r="K93" s="34">
        <f t="shared" si="25"/>
        <v>0</v>
      </c>
      <c r="L93" s="34">
        <f t="shared" si="26"/>
        <v>0</v>
      </c>
      <c r="M93" s="37">
        <f>P93/F93</f>
        <v>1.0000000000000064</v>
      </c>
      <c r="N93" s="52"/>
      <c r="O93" s="37">
        <f t="shared" si="27"/>
        <v>0.66666666666666807</v>
      </c>
      <c r="P93" s="34">
        <f t="shared" si="28"/>
        <v>104.07902624037014</v>
      </c>
      <c r="Q93" s="34">
        <f t="shared" si="29"/>
        <v>52.039513120184736</v>
      </c>
      <c r="R93" s="34">
        <f>Q93*D$7</f>
        <v>52.039513120184736</v>
      </c>
      <c r="S93" s="34">
        <f t="shared" si="36"/>
        <v>208.15805248073963</v>
      </c>
      <c r="T93" s="34">
        <f>S93*G$7</f>
        <v>20.815805248073964</v>
      </c>
      <c r="U93" s="41">
        <f t="shared" si="37"/>
        <v>0.19999999999999871</v>
      </c>
      <c r="V93" s="60"/>
      <c r="W93" s="130">
        <f t="shared" si="30"/>
        <v>-156.11853936055488</v>
      </c>
      <c r="X93" s="43">
        <f t="shared" si="31"/>
        <v>-5.0000000000000329</v>
      </c>
      <c r="Y93" s="66"/>
      <c r="Z93" s="61"/>
      <c r="AA93" s="44">
        <f>B93/B92-1</f>
        <v>0.10000000000000009</v>
      </c>
      <c r="AB93" s="44">
        <f>F93/F92-1</f>
        <v>5.0000000000000044E-2</v>
      </c>
      <c r="AC93" s="44">
        <f>D93/D92-1</f>
        <v>0.10000000000000031</v>
      </c>
      <c r="AD93" s="44">
        <f t="shared" si="22"/>
        <v>5.0000000000000044E-2</v>
      </c>
      <c r="AE93" s="44">
        <f t="shared" si="22"/>
        <v>5.0000000000000044E-2</v>
      </c>
      <c r="AF93" s="44">
        <f t="shared" si="38"/>
        <v>0</v>
      </c>
      <c r="AG93" s="44">
        <f t="shared" si="39"/>
        <v>5.0000000000000266E-2</v>
      </c>
      <c r="AH93" s="4">
        <f>G93/G92-1</f>
        <v>-4.5454545454545414E-2</v>
      </c>
      <c r="AI93" s="84">
        <f t="shared" si="40"/>
        <v>5.0000000000000044E-2</v>
      </c>
      <c r="AJ93" s="132">
        <f t="shared" si="41"/>
        <v>5.0000000000000044E-2</v>
      </c>
    </row>
    <row r="94" spans="1:36" s="14" customFormat="1" x14ac:dyDescent="0.3">
      <c r="A94" s="7"/>
      <c r="B94" s="126"/>
      <c r="C94" s="131"/>
      <c r="D94" s="126"/>
      <c r="E94" s="126"/>
      <c r="F94" s="126"/>
      <c r="G94" s="37"/>
      <c r="H94" s="38"/>
      <c r="I94" s="136"/>
      <c r="J94" s="126"/>
      <c r="K94" s="126"/>
      <c r="L94" s="126"/>
      <c r="M94" s="126"/>
      <c r="N94" s="126"/>
      <c r="O94" s="32"/>
      <c r="P94" s="126"/>
      <c r="Q94" s="34">
        <f t="shared" si="29"/>
        <v>0</v>
      </c>
      <c r="R94" s="126"/>
      <c r="S94" s="126"/>
      <c r="T94" s="126"/>
      <c r="U94" s="137"/>
      <c r="V94" s="137"/>
      <c r="W94" s="138"/>
      <c r="X94" s="139"/>
      <c r="Y94" s="140"/>
      <c r="Z94" s="4"/>
      <c r="AA94" s="4"/>
      <c r="AB94" s="4"/>
      <c r="AC94" s="4"/>
      <c r="AD94" s="4"/>
      <c r="AE94" s="4"/>
      <c r="AF94" s="4"/>
      <c r="AG94" s="4"/>
      <c r="AH94" s="4"/>
      <c r="AI94" s="15"/>
      <c r="AJ94" s="15"/>
    </row>
    <row r="95" spans="1:36" s="14" customFormat="1" x14ac:dyDescent="0.3">
      <c r="A95" s="7"/>
      <c r="B95" s="126"/>
      <c r="C95" s="131"/>
      <c r="D95" s="126"/>
      <c r="E95" s="126"/>
      <c r="F95" s="126"/>
      <c r="G95" s="37"/>
      <c r="H95" s="38"/>
      <c r="I95" s="136"/>
      <c r="J95" s="126"/>
      <c r="K95" s="126"/>
      <c r="L95" s="126"/>
      <c r="M95" s="126"/>
      <c r="N95" s="126"/>
      <c r="O95" s="32"/>
      <c r="P95" s="126"/>
      <c r="Q95" s="32"/>
      <c r="R95" s="126"/>
      <c r="S95" s="126"/>
      <c r="T95" s="126"/>
      <c r="U95" s="137"/>
      <c r="V95" s="137"/>
      <c r="W95" s="138"/>
      <c r="X95" s="139"/>
      <c r="Y95" s="140"/>
      <c r="Z95" s="4"/>
      <c r="AA95" s="4"/>
      <c r="AB95" s="4"/>
      <c r="AC95" s="4"/>
      <c r="AD95" s="4"/>
      <c r="AE95" s="4"/>
      <c r="AF95" s="4"/>
      <c r="AG95" s="4"/>
      <c r="AH95" s="4"/>
      <c r="AI95" s="15"/>
      <c r="AJ95" s="15"/>
    </row>
    <row r="96" spans="1:36" s="14" customFormat="1" x14ac:dyDescent="0.3">
      <c r="A96" s="7"/>
      <c r="B96" s="126"/>
      <c r="C96" s="131"/>
      <c r="D96" s="126"/>
      <c r="E96" s="126"/>
      <c r="F96" s="126"/>
      <c r="G96" s="37"/>
      <c r="H96" s="38"/>
      <c r="I96" s="136"/>
      <c r="J96" s="126"/>
      <c r="K96" s="126"/>
      <c r="L96" s="126"/>
      <c r="M96" s="126"/>
      <c r="N96" s="126"/>
      <c r="O96" s="32"/>
      <c r="P96" s="126"/>
      <c r="Q96" s="32"/>
      <c r="R96" s="126"/>
      <c r="S96" s="126"/>
      <c r="T96" s="126"/>
      <c r="U96" s="137"/>
      <c r="V96" s="137"/>
      <c r="W96" s="138"/>
      <c r="X96" s="139"/>
      <c r="Y96" s="140"/>
      <c r="Z96" s="4"/>
      <c r="AA96" s="4"/>
      <c r="AB96" s="4"/>
      <c r="AC96" s="4"/>
      <c r="AD96" s="4"/>
      <c r="AE96" s="4"/>
      <c r="AF96" s="4"/>
      <c r="AG96" s="4"/>
      <c r="AH96" s="4"/>
      <c r="AI96" s="15"/>
      <c r="AJ96" s="15"/>
    </row>
    <row r="97" spans="1:36" s="14" customFormat="1" x14ac:dyDescent="0.3">
      <c r="A97" s="7"/>
      <c r="B97" s="126"/>
      <c r="C97" s="131"/>
      <c r="D97" s="126"/>
      <c r="E97" s="126"/>
      <c r="F97" s="126"/>
      <c r="G97" s="37"/>
      <c r="H97" s="38"/>
      <c r="I97" s="136"/>
      <c r="J97" s="126"/>
      <c r="K97" s="126"/>
      <c r="L97" s="126"/>
      <c r="M97" s="126"/>
      <c r="N97" s="126"/>
      <c r="O97" s="32"/>
      <c r="P97" s="126"/>
      <c r="Q97" s="32"/>
      <c r="R97" s="126"/>
      <c r="S97" s="126"/>
      <c r="T97" s="126"/>
      <c r="U97" s="137"/>
      <c r="V97" s="137"/>
      <c r="W97" s="138"/>
      <c r="X97" s="139"/>
      <c r="Y97" s="140"/>
      <c r="Z97" s="4"/>
      <c r="AA97" s="4"/>
      <c r="AB97" s="4"/>
      <c r="AC97" s="4"/>
      <c r="AD97" s="4"/>
      <c r="AE97" s="4"/>
      <c r="AF97" s="4"/>
      <c r="AG97" s="4"/>
      <c r="AH97" s="4"/>
      <c r="AI97" s="15"/>
      <c r="AJ97" s="15"/>
    </row>
    <row r="98" spans="1:36" s="14" customFormat="1" x14ac:dyDescent="0.3">
      <c r="A98" s="7"/>
      <c r="B98" s="126"/>
      <c r="C98" s="131"/>
      <c r="D98" s="126"/>
      <c r="E98" s="126"/>
      <c r="F98" s="126"/>
      <c r="G98" s="37"/>
      <c r="H98" s="38"/>
      <c r="I98" s="136"/>
      <c r="J98" s="126"/>
      <c r="K98" s="126"/>
      <c r="L98" s="126"/>
      <c r="M98" s="126"/>
      <c r="N98" s="126"/>
      <c r="O98" s="32"/>
      <c r="P98" s="126"/>
      <c r="Q98" s="32"/>
      <c r="R98" s="126"/>
      <c r="S98" s="126"/>
      <c r="T98" s="126"/>
      <c r="U98" s="137"/>
      <c r="V98" s="137"/>
      <c r="W98" s="138"/>
      <c r="X98" s="139"/>
      <c r="Y98" s="140"/>
      <c r="Z98" s="4"/>
      <c r="AA98" s="4"/>
      <c r="AB98" s="4"/>
      <c r="AC98" s="4"/>
      <c r="AD98" s="4"/>
      <c r="AE98" s="4"/>
      <c r="AF98" s="4"/>
      <c r="AG98" s="4"/>
      <c r="AH98" s="4"/>
      <c r="AI98" s="15"/>
      <c r="AJ98" s="15"/>
    </row>
    <row r="99" spans="1:36" s="14" customFormat="1" x14ac:dyDescent="0.3">
      <c r="A99" s="7"/>
      <c r="B99" s="126"/>
      <c r="C99" s="131"/>
      <c r="D99" s="126"/>
      <c r="E99" s="126"/>
      <c r="F99" s="126"/>
      <c r="G99" s="37"/>
      <c r="H99" s="38"/>
      <c r="I99" s="136"/>
      <c r="J99" s="126"/>
      <c r="K99" s="126"/>
      <c r="L99" s="126"/>
      <c r="M99" s="126"/>
      <c r="N99" s="126"/>
      <c r="O99" s="32"/>
      <c r="P99" s="126"/>
      <c r="Q99" s="32"/>
      <c r="R99" s="126"/>
      <c r="S99" s="126"/>
      <c r="T99" s="126"/>
      <c r="U99" s="137"/>
      <c r="V99" s="137"/>
      <c r="W99" s="138"/>
      <c r="X99" s="139"/>
      <c r="Y99" s="140"/>
      <c r="Z99" s="4"/>
      <c r="AA99" s="4"/>
      <c r="AB99" s="4"/>
      <c r="AC99" s="4"/>
      <c r="AD99" s="4"/>
      <c r="AE99" s="4"/>
      <c r="AF99" s="4"/>
      <c r="AG99" s="4"/>
      <c r="AH99" s="4"/>
      <c r="AI99" s="15"/>
      <c r="AJ99" s="15"/>
    </row>
    <row r="100" spans="1:36" s="14" customFormat="1" x14ac:dyDescent="0.3">
      <c r="A100" s="7"/>
      <c r="B100" s="126"/>
      <c r="C100" s="131"/>
      <c r="D100" s="126"/>
      <c r="E100" s="126"/>
      <c r="F100" s="126"/>
      <c r="G100" s="37"/>
      <c r="H100" s="38"/>
      <c r="I100" s="136"/>
      <c r="J100" s="126"/>
      <c r="K100" s="126"/>
      <c r="L100" s="126"/>
      <c r="M100" s="126"/>
      <c r="N100" s="126"/>
      <c r="O100" s="32"/>
      <c r="P100" s="126"/>
      <c r="Q100" s="32"/>
      <c r="R100" s="126"/>
      <c r="S100" s="126"/>
      <c r="T100" s="126"/>
      <c r="U100" s="137"/>
      <c r="V100" s="137"/>
      <c r="W100" s="138"/>
      <c r="X100" s="139"/>
      <c r="Y100" s="140"/>
      <c r="Z100" s="4"/>
      <c r="AA100" s="4"/>
      <c r="AB100" s="4"/>
      <c r="AC100" s="4"/>
      <c r="AD100" s="4"/>
      <c r="AE100" s="4"/>
      <c r="AF100" s="4"/>
      <c r="AG100" s="4"/>
      <c r="AH100" s="4"/>
      <c r="AI100" s="15"/>
      <c r="AJ100" s="15"/>
    </row>
    <row r="101" spans="1:36" s="14" customFormat="1" x14ac:dyDescent="0.3">
      <c r="A101" s="7"/>
      <c r="B101" s="126"/>
      <c r="C101" s="131"/>
      <c r="D101" s="126"/>
      <c r="E101" s="126"/>
      <c r="F101" s="126"/>
      <c r="G101" s="37"/>
      <c r="H101" s="38"/>
      <c r="I101" s="136"/>
      <c r="J101" s="126"/>
      <c r="K101" s="126"/>
      <c r="L101" s="126"/>
      <c r="M101" s="126"/>
      <c r="N101" s="126"/>
      <c r="O101" s="32"/>
      <c r="P101" s="126"/>
      <c r="Q101" s="32"/>
      <c r="R101" s="126"/>
      <c r="S101" s="126"/>
      <c r="T101" s="126"/>
      <c r="U101" s="137"/>
      <c r="V101" s="137"/>
      <c r="W101" s="138"/>
      <c r="X101" s="139"/>
      <c r="Y101" s="140"/>
      <c r="Z101" s="4"/>
      <c r="AA101" s="4"/>
      <c r="AB101" s="4"/>
      <c r="AC101" s="4"/>
      <c r="AD101" s="4"/>
      <c r="AE101" s="4"/>
      <c r="AF101" s="4"/>
      <c r="AG101" s="4"/>
      <c r="AH101" s="4"/>
      <c r="AI101" s="15"/>
      <c r="AJ101" s="15"/>
    </row>
    <row r="102" spans="1:36" s="14" customFormat="1" x14ac:dyDescent="0.3">
      <c r="A102" s="7"/>
      <c r="B102" s="126"/>
      <c r="C102" s="131"/>
      <c r="D102" s="126"/>
      <c r="E102" s="126"/>
      <c r="F102" s="126"/>
      <c r="G102" s="37"/>
      <c r="H102" s="38"/>
      <c r="I102" s="136"/>
      <c r="J102" s="126"/>
      <c r="K102" s="126"/>
      <c r="L102" s="126"/>
      <c r="M102" s="126"/>
      <c r="N102" s="126"/>
      <c r="O102" s="32"/>
      <c r="P102" s="126"/>
      <c r="Q102" s="32"/>
      <c r="R102" s="126"/>
      <c r="S102" s="126"/>
      <c r="T102" s="126"/>
      <c r="U102" s="137"/>
      <c r="V102" s="137"/>
      <c r="W102" s="138"/>
      <c r="X102" s="139"/>
      <c r="Y102" s="140"/>
      <c r="Z102" s="4"/>
      <c r="AA102" s="4"/>
      <c r="AB102" s="4"/>
      <c r="AC102" s="4"/>
      <c r="AD102" s="4"/>
      <c r="AE102" s="4"/>
      <c r="AF102" s="4"/>
      <c r="AG102" s="4"/>
      <c r="AH102" s="4"/>
      <c r="AI102" s="15"/>
      <c r="AJ102" s="15"/>
    </row>
    <row r="103" spans="1:36" s="14" customFormat="1" x14ac:dyDescent="0.3">
      <c r="A103" s="7"/>
      <c r="B103" s="126"/>
      <c r="C103" s="131"/>
      <c r="D103" s="126"/>
      <c r="E103" s="126"/>
      <c r="F103" s="126"/>
      <c r="G103" s="37"/>
      <c r="H103" s="38"/>
      <c r="I103" s="136"/>
      <c r="J103" s="126"/>
      <c r="K103" s="126"/>
      <c r="L103" s="126"/>
      <c r="M103" s="126"/>
      <c r="N103" s="126"/>
      <c r="O103" s="32"/>
      <c r="P103" s="126"/>
      <c r="Q103" s="32"/>
      <c r="R103" s="126"/>
      <c r="S103" s="126"/>
      <c r="T103" s="126"/>
      <c r="U103" s="137"/>
      <c r="V103" s="137"/>
      <c r="W103" s="138"/>
      <c r="X103" s="139"/>
      <c r="Y103" s="140"/>
      <c r="Z103" s="4"/>
      <c r="AA103" s="4"/>
      <c r="AB103" s="4"/>
      <c r="AC103" s="4"/>
      <c r="AD103" s="4"/>
      <c r="AE103" s="4"/>
      <c r="AF103" s="4"/>
      <c r="AG103" s="4"/>
      <c r="AH103" s="4"/>
      <c r="AI103" s="15"/>
      <c r="AJ103" s="15"/>
    </row>
    <row r="104" spans="1:36" s="14" customFormat="1" x14ac:dyDescent="0.3">
      <c r="A104" s="7"/>
      <c r="B104" s="126"/>
      <c r="C104" s="131"/>
      <c r="D104" s="126"/>
      <c r="E104" s="126"/>
      <c r="F104" s="126"/>
      <c r="G104" s="37"/>
      <c r="H104" s="38"/>
      <c r="I104" s="136"/>
      <c r="J104" s="126"/>
      <c r="K104" s="126"/>
      <c r="L104" s="126"/>
      <c r="M104" s="126"/>
      <c r="N104" s="126"/>
      <c r="O104" s="32"/>
      <c r="P104" s="126"/>
      <c r="Q104" s="32"/>
      <c r="R104" s="126"/>
      <c r="S104" s="126"/>
      <c r="T104" s="126"/>
      <c r="U104" s="137"/>
      <c r="V104" s="137"/>
      <c r="W104" s="138"/>
      <c r="X104" s="139"/>
      <c r="Y104" s="140"/>
      <c r="Z104" s="4"/>
      <c r="AA104" s="4"/>
      <c r="AB104" s="4"/>
      <c r="AC104" s="4"/>
      <c r="AD104" s="4"/>
      <c r="AE104" s="4"/>
      <c r="AF104" s="4"/>
      <c r="AG104" s="4"/>
      <c r="AH104" s="4"/>
      <c r="AI104" s="15"/>
      <c r="AJ104" s="15"/>
    </row>
    <row r="105" spans="1:36" s="14" customFormat="1" x14ac:dyDescent="0.3">
      <c r="A105" s="7"/>
      <c r="B105" s="126"/>
      <c r="C105" s="131"/>
      <c r="D105" s="126"/>
      <c r="E105" s="126"/>
      <c r="F105" s="126"/>
      <c r="G105" s="37"/>
      <c r="H105" s="38"/>
      <c r="I105" s="136"/>
      <c r="J105" s="126"/>
      <c r="K105" s="126"/>
      <c r="L105" s="126"/>
      <c r="M105" s="126"/>
      <c r="N105" s="126"/>
      <c r="O105" s="32"/>
      <c r="P105" s="126"/>
      <c r="Q105" s="32"/>
      <c r="R105" s="126"/>
      <c r="S105" s="126"/>
      <c r="T105" s="126"/>
      <c r="U105" s="137"/>
      <c r="V105" s="137"/>
      <c r="W105" s="138"/>
      <c r="X105" s="139"/>
      <c r="Y105" s="140"/>
      <c r="Z105" s="4"/>
      <c r="AA105" s="4"/>
      <c r="AB105" s="4"/>
      <c r="AC105" s="4"/>
      <c r="AD105" s="4"/>
      <c r="AE105" s="4"/>
      <c r="AF105" s="4"/>
      <c r="AG105" s="4"/>
      <c r="AH105" s="4"/>
      <c r="AI105" s="15"/>
      <c r="AJ105" s="15"/>
    </row>
    <row r="106" spans="1:36" s="14" customFormat="1" x14ac:dyDescent="0.3">
      <c r="A106" s="7"/>
      <c r="B106" s="126"/>
      <c r="C106" s="131"/>
      <c r="D106" s="126"/>
      <c r="E106" s="126"/>
      <c r="F106" s="126"/>
      <c r="G106" s="37"/>
      <c r="H106" s="38"/>
      <c r="I106" s="136"/>
      <c r="J106" s="126"/>
      <c r="K106" s="126"/>
      <c r="L106" s="126"/>
      <c r="M106" s="126"/>
      <c r="N106" s="126"/>
      <c r="O106" s="32"/>
      <c r="P106" s="126"/>
      <c r="Q106" s="32"/>
      <c r="R106" s="126"/>
      <c r="S106" s="126"/>
      <c r="T106" s="126"/>
      <c r="U106" s="137"/>
      <c r="V106" s="137"/>
      <c r="W106" s="138"/>
      <c r="X106" s="139"/>
      <c r="Y106" s="140"/>
      <c r="Z106" s="4"/>
      <c r="AA106" s="4"/>
      <c r="AB106" s="4"/>
      <c r="AC106" s="4"/>
      <c r="AD106" s="4"/>
      <c r="AE106" s="4"/>
      <c r="AF106" s="4"/>
      <c r="AG106" s="4"/>
      <c r="AH106" s="4"/>
      <c r="AI106" s="15"/>
      <c r="AJ106" s="15"/>
    </row>
    <row r="107" spans="1:36" s="14" customFormat="1" x14ac:dyDescent="0.3">
      <c r="A107" s="7"/>
      <c r="B107" s="126"/>
      <c r="C107" s="131"/>
      <c r="D107" s="126"/>
      <c r="E107" s="126"/>
      <c r="F107" s="126"/>
      <c r="G107" s="37"/>
      <c r="H107" s="38"/>
      <c r="I107" s="136"/>
      <c r="J107" s="126"/>
      <c r="K107" s="126"/>
      <c r="L107" s="126"/>
      <c r="M107" s="126"/>
      <c r="N107" s="126"/>
      <c r="O107" s="32"/>
      <c r="P107" s="126"/>
      <c r="Q107" s="32"/>
      <c r="R107" s="126"/>
      <c r="S107" s="126"/>
      <c r="T107" s="126"/>
      <c r="U107" s="137"/>
      <c r="V107" s="137"/>
      <c r="W107" s="138"/>
      <c r="X107" s="139"/>
      <c r="Y107" s="140"/>
      <c r="Z107" s="4"/>
      <c r="AA107" s="4"/>
      <c r="AB107" s="4"/>
      <c r="AC107" s="4"/>
      <c r="AD107" s="4"/>
      <c r="AE107" s="4"/>
      <c r="AF107" s="4"/>
      <c r="AG107" s="4"/>
      <c r="AH107" s="4"/>
      <c r="AI107" s="15"/>
      <c r="AJ107" s="15"/>
    </row>
    <row r="108" spans="1:36" s="14" customFormat="1" x14ac:dyDescent="0.3">
      <c r="A108" s="7"/>
      <c r="B108" s="126"/>
      <c r="C108" s="131"/>
      <c r="D108" s="126"/>
      <c r="E108" s="126"/>
      <c r="F108" s="126"/>
      <c r="G108" s="37"/>
      <c r="H108" s="38"/>
      <c r="I108" s="136"/>
      <c r="J108" s="126"/>
      <c r="K108" s="126"/>
      <c r="L108" s="126"/>
      <c r="M108" s="126"/>
      <c r="N108" s="126"/>
      <c r="O108" s="32"/>
      <c r="P108" s="126"/>
      <c r="Q108" s="32"/>
      <c r="R108" s="126"/>
      <c r="S108" s="126"/>
      <c r="T108" s="126"/>
      <c r="U108" s="137"/>
      <c r="V108" s="137"/>
      <c r="W108" s="138"/>
      <c r="X108" s="139"/>
      <c r="Y108" s="140"/>
      <c r="Z108" s="4"/>
      <c r="AA108" s="4"/>
      <c r="AB108" s="4"/>
      <c r="AC108" s="4"/>
      <c r="AD108" s="4"/>
      <c r="AE108" s="4"/>
      <c r="AF108" s="4"/>
      <c r="AG108" s="4"/>
      <c r="AH108" s="4"/>
      <c r="AI108" s="15"/>
      <c r="AJ108" s="15"/>
    </row>
    <row r="109" spans="1:36" s="14" customFormat="1" x14ac:dyDescent="0.3">
      <c r="A109" s="7"/>
      <c r="B109" s="126"/>
      <c r="C109" s="131"/>
      <c r="D109" s="126"/>
      <c r="E109" s="126"/>
      <c r="F109" s="126"/>
      <c r="G109" s="37"/>
      <c r="H109" s="38"/>
      <c r="I109" s="136"/>
      <c r="J109" s="126"/>
      <c r="K109" s="126"/>
      <c r="L109" s="126"/>
      <c r="M109" s="126"/>
      <c r="N109" s="126"/>
      <c r="O109" s="32"/>
      <c r="P109" s="126"/>
      <c r="Q109" s="32"/>
      <c r="R109" s="126"/>
      <c r="S109" s="126"/>
      <c r="T109" s="126"/>
      <c r="U109" s="137"/>
      <c r="V109" s="137"/>
      <c r="W109" s="138"/>
      <c r="X109" s="139"/>
      <c r="Y109" s="140"/>
      <c r="Z109" s="4"/>
      <c r="AA109" s="4"/>
      <c r="AB109" s="4"/>
      <c r="AC109" s="4"/>
      <c r="AD109" s="4"/>
      <c r="AE109" s="4"/>
      <c r="AF109" s="4"/>
      <c r="AG109" s="4"/>
      <c r="AH109" s="4"/>
      <c r="AI109" s="15"/>
      <c r="AJ109" s="15"/>
    </row>
    <row r="110" spans="1:36" s="14" customFormat="1" x14ac:dyDescent="0.3">
      <c r="A110" s="7"/>
      <c r="B110" s="126"/>
      <c r="C110" s="131"/>
      <c r="D110" s="126"/>
      <c r="E110" s="126"/>
      <c r="F110" s="126"/>
      <c r="G110" s="37"/>
      <c r="H110" s="38"/>
      <c r="I110" s="136"/>
      <c r="J110" s="126"/>
      <c r="K110" s="126"/>
      <c r="L110" s="126"/>
      <c r="M110" s="126"/>
      <c r="N110" s="126"/>
      <c r="O110" s="32"/>
      <c r="P110" s="126"/>
      <c r="Q110" s="32"/>
      <c r="R110" s="126"/>
      <c r="S110" s="126"/>
      <c r="T110" s="126"/>
      <c r="U110" s="137"/>
      <c r="V110" s="137"/>
      <c r="W110" s="138"/>
      <c r="X110" s="139"/>
      <c r="Y110" s="140"/>
      <c r="Z110" s="4"/>
      <c r="AA110" s="4"/>
      <c r="AB110" s="4"/>
      <c r="AC110" s="4"/>
      <c r="AD110" s="4"/>
      <c r="AE110" s="4"/>
      <c r="AF110" s="4"/>
      <c r="AG110" s="4"/>
      <c r="AH110" s="4"/>
      <c r="AI110" s="15"/>
      <c r="AJ110" s="15"/>
    </row>
    <row r="111" spans="1:36" s="14" customFormat="1" x14ac:dyDescent="0.3">
      <c r="A111" s="7"/>
      <c r="B111" s="126"/>
      <c r="C111" s="131"/>
      <c r="D111" s="126"/>
      <c r="E111" s="126"/>
      <c r="F111" s="126"/>
      <c r="G111" s="37"/>
      <c r="H111" s="38"/>
      <c r="I111" s="136"/>
      <c r="J111" s="126"/>
      <c r="K111" s="126"/>
      <c r="L111" s="126"/>
      <c r="M111" s="126"/>
      <c r="N111" s="126"/>
      <c r="O111" s="32"/>
      <c r="P111" s="126"/>
      <c r="Q111" s="32"/>
      <c r="R111" s="126"/>
      <c r="S111" s="126"/>
      <c r="T111" s="126"/>
      <c r="U111" s="137"/>
      <c r="V111" s="137"/>
      <c r="W111" s="138"/>
      <c r="X111" s="139"/>
      <c r="Y111" s="140"/>
      <c r="Z111" s="4"/>
      <c r="AA111" s="4"/>
      <c r="AB111" s="4"/>
      <c r="AC111" s="4"/>
      <c r="AD111" s="4"/>
      <c r="AE111" s="4"/>
      <c r="AF111" s="4"/>
      <c r="AG111" s="4"/>
      <c r="AH111" s="4"/>
      <c r="AI111" s="15"/>
      <c r="AJ111" s="15"/>
    </row>
    <row r="112" spans="1:36" s="14" customFormat="1" x14ac:dyDescent="0.3">
      <c r="A112" s="141"/>
      <c r="B112" s="127"/>
      <c r="C112" s="142"/>
      <c r="D112" s="127"/>
      <c r="E112" s="127"/>
      <c r="F112" s="127"/>
      <c r="G112" s="127"/>
      <c r="H112" s="143"/>
      <c r="I112" s="144"/>
      <c r="J112" s="127"/>
      <c r="K112" s="127"/>
      <c r="L112" s="127"/>
      <c r="M112" s="127"/>
      <c r="N112" s="127"/>
      <c r="O112" s="127"/>
      <c r="P112" s="127"/>
      <c r="Q112" s="127"/>
      <c r="R112" s="127"/>
      <c r="S112" s="127"/>
      <c r="T112" s="127"/>
      <c r="U112" s="145"/>
      <c r="V112" s="145"/>
      <c r="W112" s="138"/>
      <c r="X112" s="147"/>
      <c r="Y112" s="148"/>
      <c r="Z112" s="149"/>
      <c r="AA112" s="150"/>
      <c r="AB112" s="150"/>
      <c r="AC112" s="150"/>
      <c r="AD112" s="150"/>
      <c r="AE112" s="150"/>
      <c r="AF112" s="150"/>
      <c r="AG112" s="150"/>
      <c r="AH112" s="150"/>
    </row>
    <row r="113" spans="1:62" s="14" customFormat="1" x14ac:dyDescent="0.3">
      <c r="A113" s="141"/>
      <c r="B113" s="151"/>
      <c r="C113" s="151"/>
      <c r="D113" s="151"/>
      <c r="E113" s="152"/>
      <c r="F113" s="152"/>
      <c r="G113" s="153"/>
      <c r="H113" s="154"/>
      <c r="I113" s="152"/>
      <c r="J113" s="141"/>
      <c r="K113" s="141"/>
      <c r="L113" s="141"/>
      <c r="M113" s="128"/>
      <c r="N113" s="128"/>
      <c r="O113" s="128"/>
      <c r="P113" s="155"/>
      <c r="Q113" s="155"/>
      <c r="R113" s="155"/>
      <c r="S113" s="156"/>
      <c r="T113" s="156"/>
      <c r="U113" s="157"/>
      <c r="V113" s="157"/>
      <c r="W113" s="138"/>
      <c r="X113" s="150"/>
      <c r="Y113" s="149"/>
      <c r="Z113" s="158"/>
      <c r="AA113" s="150"/>
      <c r="AB113" s="150"/>
      <c r="AC113" s="150"/>
      <c r="AD113" s="150"/>
      <c r="AE113" s="150"/>
      <c r="AF113" s="150"/>
      <c r="AG113" s="150"/>
      <c r="AH113" s="141"/>
    </row>
    <row r="114" spans="1:62" s="14" customFormat="1" x14ac:dyDescent="0.3">
      <c r="A114" s="7"/>
      <c r="B114" s="32"/>
      <c r="C114" s="32"/>
      <c r="D114" s="32"/>
      <c r="E114" s="11"/>
      <c r="F114" s="11"/>
      <c r="G114" s="33"/>
      <c r="H114" s="10"/>
      <c r="I114" s="11"/>
      <c r="J114" s="7"/>
      <c r="K114" s="7"/>
      <c r="L114" s="7"/>
      <c r="M114" s="12"/>
      <c r="N114" s="12"/>
      <c r="O114" s="12"/>
      <c r="P114" s="9"/>
      <c r="Q114" s="9"/>
      <c r="R114" s="9"/>
      <c r="S114" s="13"/>
      <c r="T114" s="13"/>
      <c r="W114" s="138"/>
      <c r="X114" s="4"/>
      <c r="Y114" s="4"/>
      <c r="Z114" s="15"/>
      <c r="AA114" s="4"/>
      <c r="AB114" s="4"/>
      <c r="AC114" s="4"/>
      <c r="AD114" s="4"/>
      <c r="AE114" s="4"/>
      <c r="AF114" s="4"/>
      <c r="AG114" s="4"/>
      <c r="AH114" s="7"/>
    </row>
    <row r="115" spans="1:62" s="14" customFormat="1" x14ac:dyDescent="0.3">
      <c r="A115" s="7"/>
      <c r="B115" s="32"/>
      <c r="C115" s="32"/>
      <c r="D115" s="32"/>
      <c r="E115" s="11"/>
      <c r="F115" s="11"/>
      <c r="G115" s="33"/>
      <c r="H115" s="10"/>
      <c r="I115" s="11"/>
      <c r="J115" s="7"/>
      <c r="K115" s="7"/>
      <c r="L115" s="7"/>
      <c r="M115" s="12"/>
      <c r="N115" s="12"/>
      <c r="O115" s="12"/>
      <c r="P115" s="9"/>
      <c r="Q115" s="9"/>
      <c r="R115" s="9"/>
      <c r="S115" s="13"/>
      <c r="T115" s="13"/>
      <c r="W115" s="138"/>
      <c r="X115" s="4"/>
      <c r="Y115" s="4"/>
      <c r="Z115" s="15"/>
      <c r="AA115" s="4"/>
      <c r="AB115" s="4"/>
      <c r="AC115" s="4"/>
      <c r="AD115" s="4"/>
      <c r="AE115" s="4"/>
      <c r="AF115" s="4"/>
      <c r="AG115" s="4"/>
      <c r="AH115" s="7"/>
    </row>
    <row r="116" spans="1:62" s="14" customFormat="1" x14ac:dyDescent="0.3">
      <c r="A116" s="7"/>
      <c r="B116" s="32"/>
      <c r="C116" s="32"/>
      <c r="D116" s="32"/>
      <c r="E116" s="11"/>
      <c r="F116" s="11"/>
      <c r="G116" s="33"/>
      <c r="H116" s="10"/>
      <c r="I116" s="11"/>
      <c r="J116" s="7"/>
      <c r="K116" s="7"/>
      <c r="L116" s="7"/>
      <c r="M116" s="12"/>
      <c r="N116" s="12"/>
      <c r="O116" s="12"/>
      <c r="P116" s="9"/>
      <c r="Q116" s="9"/>
      <c r="R116" s="9"/>
      <c r="S116" s="13"/>
      <c r="T116" s="13"/>
      <c r="W116" s="138"/>
      <c r="X116" s="4"/>
      <c r="Y116" s="4"/>
      <c r="Z116" s="15"/>
      <c r="AA116" s="4"/>
      <c r="AB116" s="4"/>
      <c r="AC116" s="4"/>
      <c r="AD116" s="4"/>
      <c r="AE116" s="4"/>
      <c r="AF116" s="4"/>
      <c r="AG116" s="4"/>
      <c r="AH116" s="7"/>
    </row>
    <row r="117" spans="1:62" s="14" customFormat="1" x14ac:dyDescent="0.3">
      <c r="A117" s="7"/>
      <c r="B117" s="32"/>
      <c r="C117" s="32"/>
      <c r="D117" s="32"/>
      <c r="E117" s="11"/>
      <c r="F117" s="11"/>
      <c r="G117" s="33"/>
      <c r="H117" s="10"/>
      <c r="I117" s="11"/>
      <c r="J117" s="7"/>
      <c r="K117" s="7"/>
      <c r="L117" s="7"/>
      <c r="M117" s="12"/>
      <c r="N117" s="12"/>
      <c r="O117" s="12"/>
      <c r="P117" s="9"/>
      <c r="Q117" s="9"/>
      <c r="R117" s="9"/>
      <c r="S117" s="13"/>
      <c r="T117" s="13"/>
      <c r="W117" s="138"/>
      <c r="X117" s="4"/>
      <c r="Y117" s="4"/>
      <c r="Z117" s="15"/>
      <c r="AA117" s="4"/>
      <c r="AB117" s="4"/>
      <c r="AC117" s="4"/>
      <c r="AD117" s="4"/>
      <c r="AE117" s="4"/>
      <c r="AF117" s="4"/>
      <c r="AG117" s="4"/>
      <c r="AH117" s="7"/>
    </row>
    <row r="118" spans="1:62" s="14" customFormat="1" x14ac:dyDescent="0.3">
      <c r="A118" s="7"/>
      <c r="B118" s="32"/>
      <c r="C118" s="32"/>
      <c r="D118" s="32"/>
      <c r="E118" s="11"/>
      <c r="F118" s="11"/>
      <c r="G118" s="33"/>
      <c r="H118" s="10"/>
      <c r="I118" s="11"/>
      <c r="J118" s="7"/>
      <c r="K118" s="7"/>
      <c r="L118" s="7"/>
      <c r="M118" s="12"/>
      <c r="N118" s="12"/>
      <c r="O118" s="12"/>
      <c r="P118" s="9"/>
      <c r="Q118" s="9"/>
      <c r="R118" s="9"/>
      <c r="S118" s="13"/>
      <c r="T118" s="13"/>
      <c r="W118" s="138"/>
      <c r="X118" s="4"/>
      <c r="Y118" s="4"/>
      <c r="Z118" s="15"/>
      <c r="AA118" s="4"/>
      <c r="AB118" s="4"/>
      <c r="AC118" s="4"/>
      <c r="AD118" s="4"/>
      <c r="AE118" s="4"/>
      <c r="AF118" s="4"/>
      <c r="AG118" s="4"/>
      <c r="AH118" s="7"/>
    </row>
    <row r="119" spans="1:62" s="14" customFormat="1" x14ac:dyDescent="0.3">
      <c r="A119" s="7"/>
      <c r="B119" s="32"/>
      <c r="C119" s="32"/>
      <c r="D119" s="32"/>
      <c r="E119" s="11"/>
      <c r="F119" s="11"/>
      <c r="G119" s="33"/>
      <c r="H119" s="10"/>
      <c r="I119" s="11"/>
      <c r="J119" s="7"/>
      <c r="K119" s="7"/>
      <c r="L119" s="7"/>
      <c r="M119" s="12"/>
      <c r="N119" s="12"/>
      <c r="O119" s="12"/>
      <c r="P119" s="9"/>
      <c r="Q119" s="9"/>
      <c r="R119" s="9"/>
      <c r="S119" s="13"/>
      <c r="T119" s="13"/>
      <c r="W119" s="138"/>
      <c r="X119" s="4"/>
      <c r="Y119" s="4"/>
      <c r="Z119" s="15"/>
      <c r="AA119" s="4"/>
      <c r="AB119" s="4"/>
      <c r="AC119" s="4"/>
      <c r="AD119" s="4"/>
      <c r="AE119" s="4"/>
      <c r="AF119" s="4"/>
      <c r="AG119" s="4"/>
      <c r="AH119" s="7"/>
    </row>
    <row r="120" spans="1:62" s="14" customFormat="1" x14ac:dyDescent="0.3">
      <c r="A120" s="7"/>
      <c r="B120" s="32"/>
      <c r="C120" s="32"/>
      <c r="D120" s="32"/>
      <c r="E120" s="11"/>
      <c r="F120" s="11"/>
      <c r="G120" s="33"/>
      <c r="H120" s="10"/>
      <c r="I120" s="11"/>
      <c r="J120" s="7"/>
      <c r="K120" s="7"/>
      <c r="L120" s="7"/>
      <c r="M120" s="12"/>
      <c r="N120" s="12"/>
      <c r="O120" s="12"/>
      <c r="P120" s="9"/>
      <c r="Q120" s="9"/>
      <c r="R120" s="9"/>
      <c r="S120" s="13"/>
      <c r="T120" s="13"/>
      <c r="W120" s="138"/>
      <c r="X120" s="4"/>
      <c r="Y120" s="4"/>
      <c r="Z120" s="15"/>
      <c r="AA120" s="4"/>
      <c r="AB120" s="4"/>
      <c r="AC120" s="4"/>
      <c r="AD120" s="4"/>
      <c r="AE120" s="4"/>
      <c r="AF120" s="4"/>
      <c r="AG120" s="4"/>
      <c r="AH120" s="7"/>
    </row>
    <row r="121" spans="1:62" s="14" customFormat="1" x14ac:dyDescent="0.3">
      <c r="A121" s="7"/>
      <c r="B121" s="32"/>
      <c r="C121" s="32"/>
      <c r="D121" s="32"/>
      <c r="E121" s="11"/>
      <c r="F121" s="11"/>
      <c r="G121" s="33"/>
      <c r="H121" s="10"/>
      <c r="I121" s="11"/>
      <c r="J121" s="7"/>
      <c r="K121" s="7"/>
      <c r="L121" s="7"/>
      <c r="M121" s="12"/>
      <c r="N121" s="12"/>
      <c r="O121" s="12"/>
      <c r="P121" s="9"/>
      <c r="Q121" s="9"/>
      <c r="R121" s="9"/>
      <c r="S121" s="13"/>
      <c r="T121" s="13"/>
      <c r="W121" s="138"/>
      <c r="X121" s="4"/>
      <c r="Y121" s="4"/>
      <c r="Z121" s="15"/>
      <c r="AA121" s="4"/>
      <c r="AB121" s="4"/>
      <c r="AC121" s="4"/>
      <c r="AD121" s="4"/>
      <c r="AE121" s="4"/>
      <c r="AF121" s="4"/>
      <c r="AG121" s="4"/>
      <c r="AH121" s="7"/>
    </row>
    <row r="122" spans="1:62" s="14" customFormat="1" x14ac:dyDescent="0.3">
      <c r="A122" s="7"/>
      <c r="B122" s="32"/>
      <c r="C122" s="32"/>
      <c r="D122" s="32"/>
      <c r="E122" s="11"/>
      <c r="F122" s="11"/>
      <c r="G122" s="33"/>
      <c r="H122" s="10"/>
      <c r="I122" s="11"/>
      <c r="J122" s="7"/>
      <c r="K122" s="7"/>
      <c r="L122" s="7"/>
      <c r="M122" s="12"/>
      <c r="N122" s="12"/>
      <c r="O122" s="12"/>
      <c r="P122" s="9"/>
      <c r="Q122" s="9"/>
      <c r="R122" s="9"/>
      <c r="S122" s="13"/>
      <c r="T122" s="13"/>
      <c r="W122" s="138"/>
      <c r="X122" s="4"/>
      <c r="Y122" s="4"/>
      <c r="Z122" s="15"/>
      <c r="AA122" s="4"/>
      <c r="AB122" s="4"/>
      <c r="AC122" s="4"/>
      <c r="AD122" s="4"/>
      <c r="AE122" s="4"/>
      <c r="AF122" s="4"/>
      <c r="AG122" s="4"/>
      <c r="AH122" s="7"/>
    </row>
    <row r="123" spans="1:62" s="14" customFormat="1" x14ac:dyDescent="0.3">
      <c r="A123" s="7"/>
      <c r="B123" s="32"/>
      <c r="C123" s="32"/>
      <c r="D123" s="32"/>
      <c r="E123" s="11"/>
      <c r="F123" s="11"/>
      <c r="G123" s="33"/>
      <c r="H123" s="10"/>
      <c r="I123" s="11"/>
      <c r="J123" s="7"/>
      <c r="K123" s="7"/>
      <c r="L123" s="7"/>
      <c r="M123" s="12"/>
      <c r="N123" s="12"/>
      <c r="O123" s="12"/>
      <c r="P123" s="9"/>
      <c r="Q123" s="9"/>
      <c r="R123" s="9"/>
      <c r="S123" s="13"/>
      <c r="T123" s="13"/>
      <c r="W123" s="138"/>
      <c r="X123" s="4"/>
      <c r="Y123" s="4"/>
      <c r="Z123" s="15"/>
      <c r="AA123" s="4"/>
      <c r="AB123" s="4"/>
      <c r="AC123" s="4"/>
      <c r="AD123" s="4"/>
      <c r="AE123" s="4"/>
      <c r="AF123" s="4"/>
      <c r="AG123" s="4"/>
      <c r="AH123" s="7"/>
    </row>
    <row r="124" spans="1:62" s="14" customFormat="1" x14ac:dyDescent="0.3">
      <c r="A124" s="7"/>
      <c r="B124" s="32"/>
      <c r="C124" s="32"/>
      <c r="D124" s="32"/>
      <c r="E124" s="11"/>
      <c r="F124" s="11"/>
      <c r="G124" s="33"/>
      <c r="H124" s="10"/>
      <c r="I124" s="11"/>
      <c r="J124" s="7"/>
      <c r="K124" s="7"/>
      <c r="L124" s="7"/>
      <c r="M124" s="12"/>
      <c r="N124" s="12"/>
      <c r="O124" s="12"/>
      <c r="P124" s="9"/>
      <c r="Q124" s="9"/>
      <c r="R124" s="9"/>
      <c r="S124" s="13"/>
      <c r="T124" s="13"/>
      <c r="W124" s="138"/>
      <c r="X124" s="4"/>
      <c r="Y124" s="4"/>
      <c r="Z124" s="15"/>
      <c r="AA124" s="4"/>
      <c r="AB124" s="4"/>
      <c r="AC124" s="4"/>
      <c r="AD124" s="4"/>
      <c r="AE124" s="4"/>
      <c r="AF124" s="4"/>
      <c r="AG124" s="4"/>
      <c r="AH124" s="7"/>
    </row>
    <row r="125" spans="1:62" s="14" customFormat="1" x14ac:dyDescent="0.3">
      <c r="A125" s="7"/>
      <c r="B125" s="32"/>
      <c r="C125" s="32"/>
      <c r="D125" s="32"/>
      <c r="E125" s="11"/>
      <c r="F125" s="11"/>
      <c r="G125" s="33"/>
      <c r="H125" s="10"/>
      <c r="I125" s="11"/>
      <c r="J125" s="7"/>
      <c r="K125" s="7"/>
      <c r="L125" s="7"/>
      <c r="M125" s="12"/>
      <c r="N125" s="12"/>
      <c r="O125" s="12"/>
      <c r="P125" s="9"/>
      <c r="Q125" s="9"/>
      <c r="R125" s="9"/>
      <c r="S125" s="13"/>
      <c r="T125" s="13"/>
      <c r="W125" s="138"/>
      <c r="X125" s="4"/>
      <c r="Y125" s="4"/>
      <c r="Z125" s="15"/>
      <c r="AA125" s="4"/>
      <c r="AB125" s="4"/>
      <c r="AC125" s="4"/>
      <c r="AD125" s="4"/>
      <c r="AE125" s="4"/>
      <c r="AF125" s="4"/>
      <c r="AG125" s="4"/>
      <c r="AH125" s="7"/>
    </row>
    <row r="126" spans="1:62" s="14" customFormat="1" x14ac:dyDescent="0.3">
      <c r="A126" s="7"/>
      <c r="B126" s="32"/>
      <c r="C126" s="32"/>
      <c r="D126" s="32"/>
      <c r="E126" s="11"/>
      <c r="F126" s="11"/>
      <c r="G126" s="33"/>
      <c r="H126" s="10"/>
      <c r="I126" s="11"/>
      <c r="J126" s="7"/>
      <c r="K126" s="7"/>
      <c r="L126" s="7"/>
      <c r="M126" s="12"/>
      <c r="N126" s="12"/>
      <c r="O126" s="12"/>
      <c r="P126" s="9"/>
      <c r="Q126" s="9"/>
      <c r="R126" s="9"/>
      <c r="S126" s="13"/>
      <c r="T126" s="13"/>
      <c r="W126" s="138"/>
      <c r="X126" s="4"/>
      <c r="Y126" s="4"/>
      <c r="Z126" s="15"/>
      <c r="AA126" s="4"/>
      <c r="AB126" s="4"/>
      <c r="AC126" s="4"/>
      <c r="AD126" s="4"/>
      <c r="AE126" s="4"/>
      <c r="AF126" s="4"/>
      <c r="AG126" s="4"/>
      <c r="AH126" s="7"/>
    </row>
    <row r="127" spans="1:62" s="14" customFormat="1" x14ac:dyDescent="0.3">
      <c r="A127" s="7"/>
      <c r="B127" s="32"/>
      <c r="C127" s="32"/>
      <c r="D127" s="32"/>
      <c r="E127" s="11"/>
      <c r="F127" s="11"/>
      <c r="G127" s="33"/>
      <c r="H127" s="10"/>
      <c r="I127" s="11"/>
      <c r="J127" s="7"/>
      <c r="K127" s="7"/>
      <c r="L127" s="7"/>
      <c r="M127" s="12"/>
      <c r="N127" s="12"/>
      <c r="O127" s="12"/>
      <c r="P127" s="9"/>
      <c r="Q127" s="9"/>
      <c r="R127" s="9"/>
      <c r="S127" s="13"/>
      <c r="T127" s="13"/>
      <c r="W127" s="138"/>
      <c r="X127" s="4"/>
      <c r="Y127" s="4"/>
      <c r="Z127" s="15"/>
      <c r="AA127" s="4"/>
      <c r="AB127" s="4"/>
      <c r="AC127" s="4"/>
      <c r="AD127" s="4"/>
      <c r="AE127" s="4"/>
      <c r="AF127" s="4"/>
      <c r="AG127" s="4"/>
      <c r="AH127" s="7"/>
    </row>
    <row r="128" spans="1:62" x14ac:dyDescent="0.3">
      <c r="A128" s="69"/>
      <c r="B128" s="78"/>
      <c r="C128" s="78"/>
      <c r="D128" s="78"/>
      <c r="E128" s="79"/>
      <c r="F128" s="79"/>
      <c r="G128" s="80"/>
      <c r="H128" s="81"/>
      <c r="I128" s="79"/>
      <c r="J128" s="69"/>
      <c r="K128" s="69"/>
      <c r="L128" s="69"/>
      <c r="M128" s="12"/>
      <c r="N128" s="82"/>
      <c r="O128" s="12"/>
      <c r="P128" s="83"/>
      <c r="Q128" s="83"/>
      <c r="R128" s="83"/>
      <c r="S128" s="76"/>
      <c r="T128" s="76"/>
      <c r="U128" s="65"/>
      <c r="V128" s="65"/>
      <c r="W128" s="138"/>
      <c r="X128" s="61"/>
      <c r="Y128" s="61"/>
      <c r="Z128" s="84"/>
      <c r="AA128" s="61"/>
      <c r="AB128" s="61"/>
      <c r="AC128" s="61"/>
      <c r="AD128" s="61"/>
      <c r="AE128" s="61"/>
      <c r="AF128" s="61"/>
      <c r="AG128" s="61"/>
      <c r="AH128" s="69"/>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row>
    <row r="129" spans="1:62" x14ac:dyDescent="0.3">
      <c r="A129" s="69"/>
      <c r="B129" s="78"/>
      <c r="C129" s="78"/>
      <c r="D129" s="78"/>
      <c r="E129" s="79"/>
      <c r="F129" s="79"/>
      <c r="G129" s="80"/>
      <c r="H129" s="81"/>
      <c r="I129" s="79"/>
      <c r="J129" s="69"/>
      <c r="K129" s="69"/>
      <c r="L129" s="69"/>
      <c r="M129" s="12"/>
      <c r="N129" s="82"/>
      <c r="O129" s="12"/>
      <c r="P129" s="83"/>
      <c r="Q129" s="83"/>
      <c r="R129" s="83"/>
      <c r="S129" s="76"/>
      <c r="T129" s="76"/>
      <c r="U129" s="65"/>
      <c r="V129" s="65"/>
      <c r="W129" s="138"/>
      <c r="X129" s="61"/>
      <c r="Y129" s="61"/>
      <c r="Z129" s="84"/>
      <c r="AA129" s="61"/>
      <c r="AB129" s="61"/>
      <c r="AC129" s="61"/>
      <c r="AD129" s="61"/>
      <c r="AE129" s="61"/>
      <c r="AF129" s="61"/>
      <c r="AG129" s="61"/>
      <c r="AH129" s="69"/>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row>
    <row r="130" spans="1:62" x14ac:dyDescent="0.3">
      <c r="A130" s="69"/>
      <c r="B130" s="78"/>
      <c r="C130" s="78"/>
      <c r="D130" s="78"/>
      <c r="E130" s="79"/>
      <c r="F130" s="79"/>
      <c r="G130" s="80"/>
      <c r="H130" s="81"/>
      <c r="I130" s="79"/>
      <c r="J130" s="69"/>
      <c r="K130" s="69"/>
      <c r="L130" s="69"/>
      <c r="M130" s="12"/>
      <c r="N130" s="82"/>
      <c r="O130" s="12"/>
      <c r="P130" s="83"/>
      <c r="Q130" s="83"/>
      <c r="R130" s="83"/>
      <c r="S130" s="76"/>
      <c r="T130" s="76"/>
      <c r="U130" s="65"/>
      <c r="V130" s="65"/>
      <c r="W130" s="138"/>
      <c r="X130" s="61"/>
      <c r="Y130" s="61"/>
      <c r="Z130" s="84"/>
      <c r="AA130" s="61"/>
      <c r="AB130" s="61"/>
      <c r="AC130" s="61"/>
      <c r="AD130" s="61"/>
      <c r="AE130" s="61"/>
      <c r="AF130" s="61"/>
      <c r="AG130" s="61"/>
      <c r="AH130" s="69"/>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row>
    <row r="131" spans="1:62" x14ac:dyDescent="0.3">
      <c r="A131" s="69"/>
      <c r="B131" s="78"/>
      <c r="C131" s="78"/>
      <c r="D131" s="78"/>
      <c r="E131" s="79"/>
      <c r="F131" s="79"/>
      <c r="G131" s="80"/>
      <c r="H131" s="81"/>
      <c r="I131" s="79"/>
      <c r="J131" s="69"/>
      <c r="K131" s="69"/>
      <c r="L131" s="69"/>
      <c r="M131" s="12"/>
      <c r="N131" s="82"/>
      <c r="O131" s="12"/>
      <c r="P131" s="83"/>
      <c r="Q131" s="83"/>
      <c r="R131" s="83"/>
      <c r="S131" s="76"/>
      <c r="T131" s="76"/>
      <c r="U131" s="65"/>
      <c r="V131" s="65"/>
      <c r="W131" s="138"/>
      <c r="X131" s="61"/>
      <c r="Y131" s="61"/>
      <c r="Z131" s="84"/>
      <c r="AA131" s="61"/>
      <c r="AB131" s="61"/>
      <c r="AC131" s="61"/>
      <c r="AD131" s="61"/>
      <c r="AE131" s="61"/>
      <c r="AF131" s="61"/>
      <c r="AG131" s="61"/>
      <c r="AH131" s="69"/>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row>
    <row r="132" spans="1:62" x14ac:dyDescent="0.3">
      <c r="A132" s="69"/>
      <c r="B132" s="78"/>
      <c r="C132" s="78"/>
      <c r="D132" s="78"/>
      <c r="E132" s="79"/>
      <c r="F132" s="79"/>
      <c r="G132" s="80"/>
      <c r="H132" s="81"/>
      <c r="I132" s="79"/>
      <c r="J132" s="69"/>
      <c r="K132" s="69"/>
      <c r="L132" s="69"/>
      <c r="M132" s="12"/>
      <c r="N132" s="82"/>
      <c r="O132" s="12"/>
      <c r="P132" s="83"/>
      <c r="Q132" s="83"/>
      <c r="R132" s="83"/>
      <c r="S132" s="76"/>
      <c r="T132" s="76"/>
      <c r="U132" s="65"/>
      <c r="V132" s="65"/>
      <c r="W132" s="138"/>
      <c r="X132" s="61"/>
      <c r="Y132" s="61"/>
      <c r="Z132" s="84"/>
      <c r="AA132" s="61"/>
      <c r="AB132" s="61"/>
      <c r="AC132" s="61"/>
      <c r="AD132" s="61"/>
      <c r="AE132" s="61"/>
      <c r="AF132" s="61"/>
      <c r="AG132" s="61"/>
      <c r="AH132" s="69"/>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row>
    <row r="133" spans="1:62" x14ac:dyDescent="0.3">
      <c r="A133" s="69"/>
      <c r="B133" s="78"/>
      <c r="C133" s="78"/>
      <c r="D133" s="78"/>
      <c r="E133" s="79"/>
      <c r="F133" s="79"/>
      <c r="G133" s="80"/>
      <c r="H133" s="81"/>
      <c r="I133" s="79"/>
      <c r="J133" s="69"/>
      <c r="K133" s="69"/>
      <c r="L133" s="69"/>
      <c r="M133" s="12"/>
      <c r="N133" s="82"/>
      <c r="O133" s="12"/>
      <c r="P133" s="83"/>
      <c r="Q133" s="83"/>
      <c r="R133" s="83"/>
      <c r="S133" s="76"/>
      <c r="T133" s="76"/>
      <c r="U133" s="65"/>
      <c r="V133" s="65"/>
      <c r="W133" s="138"/>
      <c r="X133" s="61"/>
      <c r="Y133" s="61"/>
      <c r="Z133" s="84"/>
      <c r="AA133" s="61"/>
      <c r="AB133" s="61"/>
      <c r="AC133" s="61"/>
      <c r="AD133" s="61"/>
      <c r="AE133" s="61"/>
      <c r="AF133" s="61"/>
      <c r="AG133" s="61"/>
      <c r="AH133" s="69"/>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row>
    <row r="134" spans="1:62" x14ac:dyDescent="0.3">
      <c r="A134" s="7"/>
      <c r="B134" s="32"/>
      <c r="C134" s="32"/>
      <c r="D134" s="32"/>
      <c r="E134" s="11"/>
      <c r="F134" s="11"/>
      <c r="G134" s="33"/>
      <c r="H134" s="10"/>
      <c r="I134" s="11"/>
      <c r="J134" s="7"/>
      <c r="K134" s="7"/>
      <c r="L134" s="7"/>
      <c r="M134" s="12"/>
      <c r="N134" s="12"/>
      <c r="O134" s="12"/>
      <c r="P134" s="9"/>
      <c r="Q134" s="9"/>
      <c r="R134" s="9"/>
      <c r="S134" s="13"/>
      <c r="T134" s="13"/>
      <c r="U134" s="14"/>
      <c r="V134" s="14"/>
      <c r="W134" s="138"/>
      <c r="X134" s="4"/>
      <c r="Y134" s="4"/>
      <c r="Z134" s="15"/>
      <c r="AA134" s="4"/>
      <c r="AB134" s="4"/>
      <c r="AC134" s="4"/>
      <c r="AD134" s="4"/>
      <c r="AE134" s="4"/>
      <c r="AF134" s="4"/>
      <c r="AG134" s="4"/>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row>
    <row r="135" spans="1:62" x14ac:dyDescent="0.3">
      <c r="A135" s="7"/>
      <c r="B135" s="7"/>
      <c r="C135" s="7"/>
      <c r="D135" s="7"/>
      <c r="E135" s="7"/>
      <c r="F135" s="7"/>
      <c r="G135" s="7"/>
      <c r="H135" s="7"/>
      <c r="I135" s="7"/>
      <c r="J135" s="7"/>
      <c r="K135" s="7"/>
      <c r="L135" s="7"/>
      <c r="N135" s="14"/>
      <c r="P135" s="14"/>
      <c r="Q135" s="14"/>
      <c r="R135" s="14"/>
      <c r="S135" s="14"/>
      <c r="T135" s="14"/>
      <c r="U135" s="14"/>
      <c r="V135" s="14"/>
      <c r="W135" s="138"/>
      <c r="X135" s="4"/>
      <c r="Y135" s="4"/>
      <c r="Z135" s="14"/>
      <c r="AA135" s="7"/>
      <c r="AB135" s="7"/>
      <c r="AC135" s="7"/>
      <c r="AD135" s="7"/>
      <c r="AE135" s="7"/>
      <c r="AF135" s="7"/>
      <c r="AG135" s="7"/>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row>
    <row r="136" spans="1:62" x14ac:dyDescent="0.3">
      <c r="A136" s="7"/>
      <c r="B136" s="7"/>
      <c r="C136" s="7"/>
      <c r="D136" s="7"/>
      <c r="E136" s="7"/>
      <c r="F136" s="7"/>
      <c r="G136" s="7"/>
      <c r="H136" s="7"/>
      <c r="I136" s="7"/>
      <c r="J136" s="7"/>
      <c r="K136" s="7"/>
      <c r="L136" s="7"/>
      <c r="N136" s="14"/>
      <c r="P136" s="14"/>
      <c r="Q136" s="14"/>
      <c r="R136" s="14"/>
      <c r="S136" s="14"/>
      <c r="T136" s="14"/>
      <c r="U136" s="14"/>
      <c r="V136" s="14"/>
      <c r="W136" s="38"/>
      <c r="X136" s="4"/>
      <c r="Y136" s="4"/>
      <c r="Z136" s="14"/>
      <c r="AA136" s="7"/>
      <c r="AB136" s="7"/>
      <c r="AC136" s="7"/>
      <c r="AD136" s="7"/>
      <c r="AE136" s="7"/>
      <c r="AF136" s="7"/>
      <c r="AG136" s="7"/>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row>
    <row r="137" spans="1:62" x14ac:dyDescent="0.3">
      <c r="A137" s="7"/>
      <c r="B137" s="7"/>
      <c r="C137" s="7"/>
      <c r="D137" s="7"/>
      <c r="E137" s="7"/>
      <c r="F137" s="7"/>
      <c r="G137" s="7"/>
      <c r="H137" s="7"/>
      <c r="I137" s="7"/>
      <c r="J137" s="7"/>
      <c r="K137" s="7"/>
      <c r="L137" s="7"/>
      <c r="N137" s="14"/>
      <c r="P137" s="14"/>
      <c r="Q137" s="14"/>
      <c r="R137" s="14"/>
      <c r="S137" s="14"/>
      <c r="T137" s="14"/>
      <c r="U137" s="14"/>
      <c r="V137" s="14"/>
      <c r="W137" s="38"/>
      <c r="X137" s="4"/>
      <c r="Y137" s="4"/>
      <c r="Z137" s="14"/>
      <c r="AA137" s="7"/>
      <c r="AB137" s="7"/>
      <c r="AC137" s="7"/>
      <c r="AD137" s="7"/>
      <c r="AE137" s="7"/>
      <c r="AF137" s="7"/>
      <c r="AG137" s="7"/>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row>
    <row r="138" spans="1:62" x14ac:dyDescent="0.3">
      <c r="A138" s="7"/>
      <c r="B138" s="7"/>
      <c r="C138" s="7"/>
      <c r="D138" s="7"/>
      <c r="E138" s="7"/>
      <c r="F138" s="7"/>
      <c r="G138" s="7"/>
      <c r="H138" s="7"/>
      <c r="I138" s="7"/>
      <c r="J138" s="7"/>
      <c r="K138" s="7"/>
      <c r="L138" s="7"/>
      <c r="N138" s="14"/>
      <c r="P138" s="14"/>
      <c r="Q138" s="14"/>
      <c r="R138" s="14"/>
      <c r="S138" s="14"/>
      <c r="T138" s="14"/>
      <c r="U138" s="14"/>
      <c r="V138" s="14"/>
      <c r="W138" s="38"/>
      <c r="X138" s="4"/>
      <c r="Y138" s="4"/>
      <c r="Z138" s="14"/>
      <c r="AA138" s="7"/>
      <c r="AB138" s="7"/>
      <c r="AC138" s="7"/>
      <c r="AD138" s="7"/>
      <c r="AE138" s="7"/>
      <c r="AF138" s="7"/>
      <c r="AG138" s="7"/>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row>
    <row r="139" spans="1:62" x14ac:dyDescent="0.3">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row>
  </sheetData>
  <mergeCells count="18">
    <mergeCell ref="W9:X9"/>
    <mergeCell ref="AA9:AJ9"/>
    <mergeCell ref="AC7:AE7"/>
    <mergeCell ref="A9:A10"/>
    <mergeCell ref="B9:D9"/>
    <mergeCell ref="F9:F10"/>
    <mergeCell ref="G9:G10"/>
    <mergeCell ref="I9:I10"/>
    <mergeCell ref="J9:J10"/>
    <mergeCell ref="K9:K10"/>
    <mergeCell ref="L9:L10"/>
    <mergeCell ref="P9:U9"/>
    <mergeCell ref="A1:AH1"/>
    <mergeCell ref="A2:AH2"/>
    <mergeCell ref="A3:AH3"/>
    <mergeCell ref="F4:F6"/>
    <mergeCell ref="G4:G6"/>
    <mergeCell ref="B5:C5"/>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definitions of variables</vt:lpstr>
      <vt:lpstr>citation, copyright info</vt:lpstr>
      <vt:lpstr>const. % of s accumulated</vt:lpstr>
      <vt:lpstr>phys. possible, plausible alt.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Kliman</dc:creator>
  <cp:keywords/>
  <dc:description/>
  <cp:lastModifiedBy>Andrew Kliman</cp:lastModifiedBy>
  <cp:revision/>
  <dcterms:created xsi:type="dcterms:W3CDTF">2021-07-02T16:19:13Z</dcterms:created>
  <dcterms:modified xsi:type="dcterms:W3CDTF">2021-11-23T13:22:04Z</dcterms:modified>
  <cp:category/>
  <cp:contentStatus/>
</cp:coreProperties>
</file>